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search\LMI Chart\"/>
    </mc:Choice>
  </mc:AlternateContent>
  <xr:revisionPtr revIDLastSave="0" documentId="8_{FF0CF019-2F89-4BF3-91B8-75DB02939BF1}" xr6:coauthVersionLast="46" xr6:coauthVersionMax="46" xr10:uidLastSave="{00000000-0000-0000-0000-000000000000}"/>
  <bookViews>
    <workbookView xWindow="-28920" yWindow="-120" windowWidth="29040" windowHeight="15840" tabRatio="610" xr2:uid="{75E0B329-09B6-4948-AC24-9B60CBA3973C}"/>
  </bookViews>
  <sheets>
    <sheet name="New Developments" sheetId="1" r:id="rId1"/>
    <sheet name="Preservation" sheetId="3" r:id="rId2"/>
    <sheet name="ND Municipalities" sheetId="2" r:id="rId3"/>
    <sheet name="Pres Municipaliti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4" l="1"/>
  <c r="Q41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2" i="4"/>
  <c r="I27" i="4"/>
  <c r="K40" i="4"/>
  <c r="B3" i="4"/>
  <c r="C3" i="4"/>
  <c r="D3" i="4"/>
  <c r="E3" i="4"/>
  <c r="F3" i="4"/>
  <c r="G3" i="4"/>
  <c r="H3" i="4"/>
  <c r="I3" i="4"/>
  <c r="J3" i="4"/>
  <c r="K3" i="4"/>
  <c r="B4" i="4"/>
  <c r="C4" i="4"/>
  <c r="D4" i="4"/>
  <c r="E4" i="4"/>
  <c r="F4" i="4"/>
  <c r="G4" i="4"/>
  <c r="H4" i="4"/>
  <c r="I4" i="4"/>
  <c r="J4" i="4"/>
  <c r="K4" i="4"/>
  <c r="B5" i="4"/>
  <c r="C5" i="4"/>
  <c r="D5" i="4"/>
  <c r="E5" i="4"/>
  <c r="F5" i="4"/>
  <c r="G5" i="4"/>
  <c r="H5" i="4"/>
  <c r="I5" i="4"/>
  <c r="J5" i="4"/>
  <c r="K5" i="4"/>
  <c r="B6" i="4"/>
  <c r="C6" i="4"/>
  <c r="D6" i="4"/>
  <c r="E6" i="4"/>
  <c r="F6" i="4"/>
  <c r="G6" i="4"/>
  <c r="H6" i="4"/>
  <c r="I6" i="4"/>
  <c r="J6" i="4"/>
  <c r="K6" i="4"/>
  <c r="B7" i="4"/>
  <c r="C7" i="4"/>
  <c r="D7" i="4"/>
  <c r="E7" i="4"/>
  <c r="F7" i="4"/>
  <c r="G7" i="4"/>
  <c r="H7" i="4"/>
  <c r="I7" i="4"/>
  <c r="J7" i="4"/>
  <c r="K7" i="4"/>
  <c r="B8" i="4"/>
  <c r="C8" i="4"/>
  <c r="D8" i="4"/>
  <c r="E8" i="4"/>
  <c r="F8" i="4"/>
  <c r="G8" i="4"/>
  <c r="H8" i="4"/>
  <c r="I8" i="4"/>
  <c r="J8" i="4"/>
  <c r="K8" i="4"/>
  <c r="B9" i="4"/>
  <c r="C9" i="4"/>
  <c r="D9" i="4"/>
  <c r="E9" i="4"/>
  <c r="F9" i="4"/>
  <c r="G9" i="4"/>
  <c r="H9" i="4"/>
  <c r="I9" i="4"/>
  <c r="J9" i="4"/>
  <c r="K9" i="4"/>
  <c r="B10" i="4"/>
  <c r="C10" i="4"/>
  <c r="D10" i="4"/>
  <c r="E10" i="4"/>
  <c r="F10" i="4"/>
  <c r="G10" i="4"/>
  <c r="H10" i="4"/>
  <c r="I10" i="4"/>
  <c r="J10" i="4"/>
  <c r="K10" i="4"/>
  <c r="B11" i="4"/>
  <c r="C11" i="4"/>
  <c r="D11" i="4"/>
  <c r="E11" i="4"/>
  <c r="F11" i="4"/>
  <c r="G11" i="4"/>
  <c r="H11" i="4"/>
  <c r="I11" i="4"/>
  <c r="J11" i="4"/>
  <c r="K11" i="4"/>
  <c r="B12" i="4"/>
  <c r="C12" i="4"/>
  <c r="D12" i="4"/>
  <c r="E12" i="4"/>
  <c r="F12" i="4"/>
  <c r="G12" i="4"/>
  <c r="H12" i="4"/>
  <c r="I12" i="4"/>
  <c r="J12" i="4"/>
  <c r="K12" i="4"/>
  <c r="B13" i="4"/>
  <c r="C13" i="4"/>
  <c r="D13" i="4"/>
  <c r="E13" i="4"/>
  <c r="F13" i="4"/>
  <c r="G13" i="4"/>
  <c r="H13" i="4"/>
  <c r="I13" i="4"/>
  <c r="J13" i="4"/>
  <c r="K13" i="4"/>
  <c r="B14" i="4"/>
  <c r="C14" i="4"/>
  <c r="D14" i="4"/>
  <c r="E14" i="4"/>
  <c r="F14" i="4"/>
  <c r="G14" i="4"/>
  <c r="H14" i="4"/>
  <c r="I14" i="4"/>
  <c r="J14" i="4"/>
  <c r="K14" i="4"/>
  <c r="B15" i="4"/>
  <c r="C15" i="4"/>
  <c r="D15" i="4"/>
  <c r="E15" i="4"/>
  <c r="F15" i="4"/>
  <c r="G15" i="4"/>
  <c r="H15" i="4"/>
  <c r="I15" i="4"/>
  <c r="J15" i="4"/>
  <c r="K15" i="4"/>
  <c r="B16" i="4"/>
  <c r="C16" i="4"/>
  <c r="D16" i="4"/>
  <c r="E16" i="4"/>
  <c r="F16" i="4"/>
  <c r="G16" i="4"/>
  <c r="H16" i="4"/>
  <c r="I16" i="4"/>
  <c r="J16" i="4"/>
  <c r="K16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C2" i="4"/>
  <c r="D2" i="4"/>
  <c r="E2" i="4"/>
  <c r="F2" i="4"/>
  <c r="G2" i="4"/>
  <c r="H2" i="4"/>
  <c r="I2" i="4"/>
  <c r="J2" i="4"/>
  <c r="K2" i="4"/>
  <c r="B2" i="4"/>
  <c r="P6" i="1"/>
  <c r="L31" i="4" l="1"/>
  <c r="L8" i="4"/>
  <c r="L3" i="4"/>
  <c r="F41" i="4"/>
  <c r="L25" i="4"/>
  <c r="I41" i="4"/>
  <c r="L39" i="4"/>
  <c r="H41" i="4"/>
  <c r="L38" i="4"/>
  <c r="L37" i="4"/>
  <c r="L36" i="4"/>
  <c r="L35" i="4"/>
  <c r="L34" i="4"/>
  <c r="L33" i="4"/>
  <c r="L32" i="4"/>
  <c r="L30" i="4"/>
  <c r="L29" i="4"/>
  <c r="L28" i="4"/>
  <c r="L27" i="4"/>
  <c r="L26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7" i="4"/>
  <c r="L6" i="4"/>
  <c r="L5" i="4"/>
  <c r="L4" i="4"/>
  <c r="L40" i="4"/>
  <c r="G41" i="4"/>
  <c r="B41" i="4"/>
  <c r="D41" i="4"/>
  <c r="K41" i="4"/>
  <c r="J41" i="4"/>
  <c r="C41" i="4"/>
  <c r="E41" i="4"/>
  <c r="L2" i="4"/>
  <c r="P3" i="3"/>
  <c r="P4" i="3"/>
  <c r="P5" i="3"/>
  <c r="P6" i="3"/>
  <c r="P7" i="3"/>
  <c r="P8" i="3"/>
  <c r="P9" i="3"/>
  <c r="P10" i="3"/>
  <c r="P11" i="3"/>
  <c r="P2" i="3"/>
  <c r="P40" i="2"/>
  <c r="Q3" i="2"/>
  <c r="Q4" i="2"/>
  <c r="Q5" i="2"/>
  <c r="Q6" i="2"/>
  <c r="Q7" i="2"/>
  <c r="Q9" i="2"/>
  <c r="Q10" i="2"/>
  <c r="Q11" i="2"/>
  <c r="Q12" i="2"/>
  <c r="Q14" i="2"/>
  <c r="Q15" i="2"/>
  <c r="Q16" i="2"/>
  <c r="Q17" i="2"/>
  <c r="Q18" i="2"/>
  <c r="Q19" i="2"/>
  <c r="Q21" i="2"/>
  <c r="Q23" i="2"/>
  <c r="Q24" i="2"/>
  <c r="Q26" i="2"/>
  <c r="Q27" i="2"/>
  <c r="Q28" i="2"/>
  <c r="Q29" i="2"/>
  <c r="Q30" i="2"/>
  <c r="Q32" i="2"/>
  <c r="Q33" i="2"/>
  <c r="Q34" i="2"/>
  <c r="Q36" i="2"/>
  <c r="Q38" i="2"/>
  <c r="Q39" i="2"/>
  <c r="Q40" i="2"/>
  <c r="Q2" i="2"/>
  <c r="P3" i="2"/>
  <c r="P4" i="2"/>
  <c r="P5" i="2"/>
  <c r="P6" i="2"/>
  <c r="P7" i="2"/>
  <c r="P9" i="2"/>
  <c r="P10" i="2"/>
  <c r="P11" i="2"/>
  <c r="P12" i="2"/>
  <c r="P14" i="2"/>
  <c r="P15" i="2"/>
  <c r="P16" i="2"/>
  <c r="P17" i="2"/>
  <c r="P18" i="2"/>
  <c r="P19" i="2"/>
  <c r="P21" i="2"/>
  <c r="P23" i="2"/>
  <c r="P24" i="2"/>
  <c r="P26" i="2"/>
  <c r="P27" i="2"/>
  <c r="P28" i="2"/>
  <c r="P29" i="2"/>
  <c r="P30" i="2"/>
  <c r="P32" i="2"/>
  <c r="P33" i="2"/>
  <c r="P34" i="2"/>
  <c r="P36" i="2"/>
  <c r="P38" i="2"/>
  <c r="P39" i="2"/>
  <c r="P2" i="2"/>
  <c r="K269" i="1"/>
  <c r="L269" i="1"/>
  <c r="Q41" i="2" s="1"/>
  <c r="C2" i="2"/>
  <c r="D2" i="2"/>
  <c r="E2" i="2"/>
  <c r="F2" i="2"/>
  <c r="G2" i="2"/>
  <c r="H2" i="2"/>
  <c r="I2" i="2"/>
  <c r="J2" i="2"/>
  <c r="K2" i="2"/>
  <c r="C3" i="2"/>
  <c r="D3" i="2"/>
  <c r="E3" i="2"/>
  <c r="F3" i="2"/>
  <c r="G3" i="2"/>
  <c r="H3" i="2"/>
  <c r="I3" i="2"/>
  <c r="J3" i="2"/>
  <c r="K3" i="2"/>
  <c r="C4" i="2"/>
  <c r="D4" i="2"/>
  <c r="E4" i="2"/>
  <c r="F4" i="2"/>
  <c r="G4" i="2"/>
  <c r="H4" i="2"/>
  <c r="I4" i="2"/>
  <c r="J4" i="2"/>
  <c r="K4" i="2"/>
  <c r="C5" i="2"/>
  <c r="D5" i="2"/>
  <c r="E5" i="2"/>
  <c r="F5" i="2"/>
  <c r="G5" i="2"/>
  <c r="H5" i="2"/>
  <c r="I5" i="2"/>
  <c r="J5" i="2"/>
  <c r="K5" i="2"/>
  <c r="C6" i="2"/>
  <c r="D6" i="2"/>
  <c r="E6" i="2"/>
  <c r="F6" i="2"/>
  <c r="G6" i="2"/>
  <c r="H6" i="2"/>
  <c r="I6" i="2"/>
  <c r="J6" i="2"/>
  <c r="K6" i="2"/>
  <c r="C7" i="2"/>
  <c r="D7" i="2"/>
  <c r="E7" i="2"/>
  <c r="F7" i="2"/>
  <c r="G7" i="2"/>
  <c r="H7" i="2"/>
  <c r="I7" i="2"/>
  <c r="J7" i="2"/>
  <c r="K7" i="2"/>
  <c r="C8" i="2"/>
  <c r="D8" i="2"/>
  <c r="E8" i="2"/>
  <c r="F8" i="2"/>
  <c r="G8" i="2"/>
  <c r="H8" i="2"/>
  <c r="I8" i="2"/>
  <c r="J8" i="2"/>
  <c r="K8" i="2"/>
  <c r="C9" i="2"/>
  <c r="D9" i="2"/>
  <c r="E9" i="2"/>
  <c r="F9" i="2"/>
  <c r="G9" i="2"/>
  <c r="H9" i="2"/>
  <c r="I9" i="2"/>
  <c r="J9" i="2"/>
  <c r="K9" i="2"/>
  <c r="C10" i="2"/>
  <c r="D10" i="2"/>
  <c r="E10" i="2"/>
  <c r="F10" i="2"/>
  <c r="G10" i="2"/>
  <c r="H10" i="2"/>
  <c r="I10" i="2"/>
  <c r="J10" i="2"/>
  <c r="K10" i="2"/>
  <c r="C11" i="2"/>
  <c r="D11" i="2"/>
  <c r="E11" i="2"/>
  <c r="F11" i="2"/>
  <c r="G11" i="2"/>
  <c r="H11" i="2"/>
  <c r="I11" i="2"/>
  <c r="J11" i="2"/>
  <c r="K11" i="2"/>
  <c r="C12" i="2"/>
  <c r="D12" i="2"/>
  <c r="E12" i="2"/>
  <c r="F12" i="2"/>
  <c r="G12" i="2"/>
  <c r="H12" i="2"/>
  <c r="I12" i="2"/>
  <c r="J12" i="2"/>
  <c r="K12" i="2"/>
  <c r="C13" i="2"/>
  <c r="D13" i="2"/>
  <c r="E13" i="2"/>
  <c r="F13" i="2"/>
  <c r="G13" i="2"/>
  <c r="H13" i="2"/>
  <c r="I13" i="2"/>
  <c r="J13" i="2"/>
  <c r="K13" i="2"/>
  <c r="C14" i="2"/>
  <c r="D14" i="2"/>
  <c r="E14" i="2"/>
  <c r="F14" i="2"/>
  <c r="G14" i="2"/>
  <c r="H14" i="2"/>
  <c r="I14" i="2"/>
  <c r="J14" i="2"/>
  <c r="K14" i="2"/>
  <c r="C15" i="2"/>
  <c r="D15" i="2"/>
  <c r="E15" i="2"/>
  <c r="F15" i="2"/>
  <c r="G15" i="2"/>
  <c r="H15" i="2"/>
  <c r="I15" i="2"/>
  <c r="J15" i="2"/>
  <c r="K15" i="2"/>
  <c r="C16" i="2"/>
  <c r="D16" i="2"/>
  <c r="E16" i="2"/>
  <c r="F16" i="2"/>
  <c r="G16" i="2"/>
  <c r="H16" i="2"/>
  <c r="I16" i="2"/>
  <c r="J16" i="2"/>
  <c r="K16" i="2"/>
  <c r="C17" i="2"/>
  <c r="D17" i="2"/>
  <c r="E17" i="2"/>
  <c r="F17" i="2"/>
  <c r="G17" i="2"/>
  <c r="H17" i="2"/>
  <c r="I17" i="2"/>
  <c r="J17" i="2"/>
  <c r="K17" i="2"/>
  <c r="C18" i="2"/>
  <c r="D18" i="2"/>
  <c r="E18" i="2"/>
  <c r="F18" i="2"/>
  <c r="G18" i="2"/>
  <c r="H18" i="2"/>
  <c r="I18" i="2"/>
  <c r="J18" i="2"/>
  <c r="K18" i="2"/>
  <c r="C19" i="2"/>
  <c r="D19" i="2"/>
  <c r="E19" i="2"/>
  <c r="F19" i="2"/>
  <c r="G19" i="2"/>
  <c r="H19" i="2"/>
  <c r="I19" i="2"/>
  <c r="J19" i="2"/>
  <c r="K19" i="2"/>
  <c r="C20" i="2"/>
  <c r="D20" i="2"/>
  <c r="E20" i="2"/>
  <c r="F20" i="2"/>
  <c r="G20" i="2"/>
  <c r="H20" i="2"/>
  <c r="I20" i="2"/>
  <c r="J20" i="2"/>
  <c r="K20" i="2"/>
  <c r="C21" i="2"/>
  <c r="D21" i="2"/>
  <c r="E21" i="2"/>
  <c r="F21" i="2"/>
  <c r="G21" i="2"/>
  <c r="H21" i="2"/>
  <c r="I21" i="2"/>
  <c r="J21" i="2"/>
  <c r="K21" i="2"/>
  <c r="C22" i="2"/>
  <c r="D22" i="2"/>
  <c r="E22" i="2"/>
  <c r="F22" i="2"/>
  <c r="G22" i="2"/>
  <c r="H22" i="2"/>
  <c r="I22" i="2"/>
  <c r="J22" i="2"/>
  <c r="K22" i="2"/>
  <c r="C23" i="2"/>
  <c r="D23" i="2"/>
  <c r="E23" i="2"/>
  <c r="F23" i="2"/>
  <c r="G23" i="2"/>
  <c r="H23" i="2"/>
  <c r="I23" i="2"/>
  <c r="J23" i="2"/>
  <c r="K23" i="2"/>
  <c r="C24" i="2"/>
  <c r="D24" i="2"/>
  <c r="E24" i="2"/>
  <c r="F24" i="2"/>
  <c r="G24" i="2"/>
  <c r="H24" i="2"/>
  <c r="I24" i="2"/>
  <c r="J24" i="2"/>
  <c r="K24" i="2"/>
  <c r="C25" i="2"/>
  <c r="D25" i="2"/>
  <c r="E25" i="2"/>
  <c r="F25" i="2"/>
  <c r="G25" i="2"/>
  <c r="H25" i="2"/>
  <c r="I25" i="2"/>
  <c r="J25" i="2"/>
  <c r="K25" i="2"/>
  <c r="C26" i="2"/>
  <c r="D26" i="2"/>
  <c r="E26" i="2"/>
  <c r="F26" i="2"/>
  <c r="G26" i="2"/>
  <c r="H26" i="2"/>
  <c r="I26" i="2"/>
  <c r="J26" i="2"/>
  <c r="K26" i="2"/>
  <c r="C27" i="2"/>
  <c r="D27" i="2"/>
  <c r="E27" i="2"/>
  <c r="F27" i="2"/>
  <c r="G27" i="2"/>
  <c r="H27" i="2"/>
  <c r="I27" i="2"/>
  <c r="J27" i="2"/>
  <c r="K27" i="2"/>
  <c r="C28" i="2"/>
  <c r="D28" i="2"/>
  <c r="E28" i="2"/>
  <c r="F28" i="2"/>
  <c r="G28" i="2"/>
  <c r="H28" i="2"/>
  <c r="I28" i="2"/>
  <c r="J28" i="2"/>
  <c r="K28" i="2"/>
  <c r="C29" i="2"/>
  <c r="D29" i="2"/>
  <c r="E29" i="2"/>
  <c r="F29" i="2"/>
  <c r="G29" i="2"/>
  <c r="H29" i="2"/>
  <c r="I29" i="2"/>
  <c r="J29" i="2"/>
  <c r="K29" i="2"/>
  <c r="C30" i="2"/>
  <c r="D30" i="2"/>
  <c r="E30" i="2"/>
  <c r="F30" i="2"/>
  <c r="G30" i="2"/>
  <c r="H30" i="2"/>
  <c r="I30" i="2"/>
  <c r="J30" i="2"/>
  <c r="K30" i="2"/>
  <c r="C31" i="2"/>
  <c r="D31" i="2"/>
  <c r="E31" i="2"/>
  <c r="F31" i="2"/>
  <c r="G31" i="2"/>
  <c r="H31" i="2"/>
  <c r="I31" i="2"/>
  <c r="J31" i="2"/>
  <c r="K31" i="2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C34" i="2"/>
  <c r="D34" i="2"/>
  <c r="E34" i="2"/>
  <c r="F34" i="2"/>
  <c r="G34" i="2"/>
  <c r="H34" i="2"/>
  <c r="I34" i="2"/>
  <c r="J34" i="2"/>
  <c r="K34" i="2"/>
  <c r="C35" i="2"/>
  <c r="D35" i="2"/>
  <c r="E35" i="2"/>
  <c r="F35" i="2"/>
  <c r="G35" i="2"/>
  <c r="H35" i="2"/>
  <c r="I35" i="2"/>
  <c r="J35" i="2"/>
  <c r="K35" i="2"/>
  <c r="C36" i="2"/>
  <c r="D36" i="2"/>
  <c r="E36" i="2"/>
  <c r="F36" i="2"/>
  <c r="G36" i="2"/>
  <c r="H36" i="2"/>
  <c r="I36" i="2"/>
  <c r="J36" i="2"/>
  <c r="K36" i="2"/>
  <c r="C37" i="2"/>
  <c r="D37" i="2"/>
  <c r="E37" i="2"/>
  <c r="F37" i="2"/>
  <c r="G37" i="2"/>
  <c r="H37" i="2"/>
  <c r="I37" i="2"/>
  <c r="J37" i="2"/>
  <c r="K37" i="2"/>
  <c r="C38" i="2"/>
  <c r="D38" i="2"/>
  <c r="E38" i="2"/>
  <c r="F38" i="2"/>
  <c r="G38" i="2"/>
  <c r="H38" i="2"/>
  <c r="I38" i="2"/>
  <c r="J38" i="2"/>
  <c r="K38" i="2"/>
  <c r="C39" i="2"/>
  <c r="D39" i="2"/>
  <c r="E39" i="2"/>
  <c r="F39" i="2"/>
  <c r="G39" i="2"/>
  <c r="H39" i="2"/>
  <c r="I39" i="2"/>
  <c r="J39" i="2"/>
  <c r="K39" i="2"/>
  <c r="C40" i="2"/>
  <c r="D40" i="2"/>
  <c r="E40" i="2"/>
  <c r="F40" i="2"/>
  <c r="G40" i="2"/>
  <c r="H40" i="2"/>
  <c r="I40" i="2"/>
  <c r="J40" i="2"/>
  <c r="K4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2" i="2"/>
  <c r="T29" i="4" l="1"/>
  <c r="R29" i="4"/>
  <c r="U29" i="4"/>
  <c r="V29" i="4"/>
  <c r="S29" i="4"/>
  <c r="S4" i="4"/>
  <c r="T4" i="4"/>
  <c r="R4" i="4"/>
  <c r="U4" i="4"/>
  <c r="V4" i="4"/>
  <c r="T13" i="4"/>
  <c r="R13" i="4"/>
  <c r="S13" i="4"/>
  <c r="U13" i="4"/>
  <c r="V13" i="4"/>
  <c r="S21" i="4"/>
  <c r="T21" i="4"/>
  <c r="R21" i="4"/>
  <c r="U21" i="4"/>
  <c r="V21" i="4"/>
  <c r="V30" i="4"/>
  <c r="S30" i="4"/>
  <c r="T30" i="4"/>
  <c r="R30" i="4"/>
  <c r="U30" i="4"/>
  <c r="T5" i="4"/>
  <c r="R5" i="4"/>
  <c r="U5" i="4"/>
  <c r="S5" i="4"/>
  <c r="V5" i="4"/>
  <c r="V14" i="4"/>
  <c r="S14" i="4"/>
  <c r="T14" i="4"/>
  <c r="R14" i="4"/>
  <c r="U14" i="4"/>
  <c r="V22" i="4"/>
  <c r="S22" i="4"/>
  <c r="T22" i="4"/>
  <c r="R22" i="4"/>
  <c r="U22" i="4"/>
  <c r="U32" i="4"/>
  <c r="V32" i="4"/>
  <c r="S32" i="4"/>
  <c r="T32" i="4"/>
  <c r="R32" i="4"/>
  <c r="S39" i="4"/>
  <c r="V39" i="4"/>
  <c r="T39" i="4"/>
  <c r="R39" i="4"/>
  <c r="U39" i="4"/>
  <c r="S7" i="4"/>
  <c r="T7" i="4"/>
  <c r="R7" i="4"/>
  <c r="U7" i="4"/>
  <c r="V7" i="4"/>
  <c r="U16" i="4"/>
  <c r="V16" i="4"/>
  <c r="S16" i="4"/>
  <c r="T16" i="4"/>
  <c r="R16" i="4"/>
  <c r="U24" i="4"/>
  <c r="V24" i="4"/>
  <c r="S24" i="4"/>
  <c r="T24" i="4"/>
  <c r="R24" i="4"/>
  <c r="T34" i="4"/>
  <c r="R34" i="4"/>
  <c r="U34" i="4"/>
  <c r="V34" i="4"/>
  <c r="S34" i="4"/>
  <c r="V25" i="4"/>
  <c r="U25" i="4"/>
  <c r="S25" i="4"/>
  <c r="T25" i="4"/>
  <c r="R25" i="4"/>
  <c r="U40" i="4"/>
  <c r="V40" i="4"/>
  <c r="S40" i="4"/>
  <c r="T40" i="4"/>
  <c r="R40" i="4"/>
  <c r="S20" i="4"/>
  <c r="T20" i="4"/>
  <c r="R20" i="4"/>
  <c r="U20" i="4"/>
  <c r="V20" i="4"/>
  <c r="V38" i="4"/>
  <c r="S38" i="4"/>
  <c r="T38" i="4"/>
  <c r="R38" i="4"/>
  <c r="U38" i="4"/>
  <c r="V6" i="4"/>
  <c r="S6" i="4"/>
  <c r="T6" i="4"/>
  <c r="R6" i="4"/>
  <c r="U6" i="4"/>
  <c r="V9" i="4"/>
  <c r="S9" i="4"/>
  <c r="T9" i="4"/>
  <c r="R9" i="4"/>
  <c r="U9" i="4"/>
  <c r="V17" i="4"/>
  <c r="S17" i="4"/>
  <c r="U17" i="4"/>
  <c r="T17" i="4"/>
  <c r="R17" i="4"/>
  <c r="T26" i="4"/>
  <c r="R26" i="4"/>
  <c r="U26" i="4"/>
  <c r="V26" i="4"/>
  <c r="S26" i="4"/>
  <c r="U35" i="4"/>
  <c r="V35" i="4"/>
  <c r="S35" i="4"/>
  <c r="T35" i="4"/>
  <c r="R35" i="4"/>
  <c r="S2" i="4"/>
  <c r="V2" i="4"/>
  <c r="U2" i="4"/>
  <c r="T2" i="4"/>
  <c r="R2" i="4"/>
  <c r="V33" i="4"/>
  <c r="S33" i="4"/>
  <c r="T33" i="4"/>
  <c r="R33" i="4"/>
  <c r="U33" i="4"/>
  <c r="T10" i="4"/>
  <c r="R10" i="4"/>
  <c r="U10" i="4"/>
  <c r="V10" i="4"/>
  <c r="S10" i="4"/>
  <c r="T18" i="4"/>
  <c r="R18" i="4"/>
  <c r="U18" i="4"/>
  <c r="V18" i="4"/>
  <c r="S18" i="4"/>
  <c r="U27" i="4"/>
  <c r="V27" i="4"/>
  <c r="T27" i="4"/>
  <c r="R27" i="4"/>
  <c r="S27" i="4"/>
  <c r="S36" i="4"/>
  <c r="T36" i="4"/>
  <c r="R36" i="4"/>
  <c r="U36" i="4"/>
  <c r="V36" i="4"/>
  <c r="U3" i="4"/>
  <c r="V3" i="4"/>
  <c r="T3" i="4"/>
  <c r="R3" i="4"/>
  <c r="S3" i="4"/>
  <c r="S12" i="4"/>
  <c r="T12" i="4"/>
  <c r="R12" i="4"/>
  <c r="U12" i="4"/>
  <c r="V12" i="4"/>
  <c r="S31" i="4"/>
  <c r="T31" i="4"/>
  <c r="R31" i="4"/>
  <c r="U31" i="4"/>
  <c r="V31" i="4"/>
  <c r="S15" i="4"/>
  <c r="V15" i="4"/>
  <c r="T15" i="4"/>
  <c r="R15" i="4"/>
  <c r="U15" i="4"/>
  <c r="S23" i="4"/>
  <c r="T23" i="4"/>
  <c r="R23" i="4"/>
  <c r="V23" i="4"/>
  <c r="U23" i="4"/>
  <c r="U11" i="4"/>
  <c r="V11" i="4"/>
  <c r="S11" i="4"/>
  <c r="T11" i="4"/>
  <c r="R11" i="4"/>
  <c r="U19" i="4"/>
  <c r="T19" i="4"/>
  <c r="R19" i="4"/>
  <c r="V19" i="4"/>
  <c r="S19" i="4"/>
  <c r="S28" i="4"/>
  <c r="T28" i="4"/>
  <c r="R28" i="4"/>
  <c r="U28" i="4"/>
  <c r="V28" i="4"/>
  <c r="T37" i="4"/>
  <c r="R37" i="4"/>
  <c r="S37" i="4"/>
  <c r="U37" i="4"/>
  <c r="V37" i="4"/>
  <c r="U8" i="4"/>
  <c r="V8" i="4"/>
  <c r="S8" i="4"/>
  <c r="T8" i="4"/>
  <c r="R8" i="4"/>
  <c r="N4" i="4"/>
  <c r="O4" i="4"/>
  <c r="M4" i="4"/>
  <c r="M13" i="4"/>
  <c r="N13" i="4"/>
  <c r="O13" i="4"/>
  <c r="M21" i="4"/>
  <c r="N21" i="4"/>
  <c r="O21" i="4"/>
  <c r="M30" i="4"/>
  <c r="N30" i="4"/>
  <c r="O30" i="4"/>
  <c r="M5" i="4"/>
  <c r="N5" i="4"/>
  <c r="O5" i="4"/>
  <c r="M14" i="4"/>
  <c r="N14" i="4"/>
  <c r="O14" i="4"/>
  <c r="M22" i="4"/>
  <c r="N22" i="4"/>
  <c r="O22" i="4"/>
  <c r="M32" i="4"/>
  <c r="N32" i="4"/>
  <c r="O32" i="4"/>
  <c r="M39" i="4"/>
  <c r="N39" i="4"/>
  <c r="O39" i="4"/>
  <c r="M6" i="4"/>
  <c r="N6" i="4"/>
  <c r="O6" i="4"/>
  <c r="M15" i="4"/>
  <c r="N15" i="4"/>
  <c r="O15" i="4"/>
  <c r="M23" i="4"/>
  <c r="N23" i="4"/>
  <c r="O23" i="4"/>
  <c r="M33" i="4"/>
  <c r="N33" i="4"/>
  <c r="O33" i="4"/>
  <c r="M7" i="4"/>
  <c r="N7" i="4"/>
  <c r="O7" i="4"/>
  <c r="M16" i="4"/>
  <c r="N16" i="4"/>
  <c r="O16" i="4"/>
  <c r="M24" i="4"/>
  <c r="N24" i="4"/>
  <c r="O24" i="4"/>
  <c r="M34" i="4"/>
  <c r="O34" i="4"/>
  <c r="N34" i="4"/>
  <c r="M25" i="4"/>
  <c r="N25" i="4"/>
  <c r="O25" i="4"/>
  <c r="M9" i="4"/>
  <c r="N9" i="4"/>
  <c r="O9" i="4"/>
  <c r="M17" i="4"/>
  <c r="N17" i="4"/>
  <c r="O17" i="4"/>
  <c r="O26" i="4"/>
  <c r="M26" i="4"/>
  <c r="N26" i="4"/>
  <c r="O35" i="4"/>
  <c r="N35" i="4"/>
  <c r="M35" i="4"/>
  <c r="M2" i="4"/>
  <c r="N2" i="4"/>
  <c r="O2" i="4"/>
  <c r="M10" i="4"/>
  <c r="O10" i="4"/>
  <c r="N10" i="4"/>
  <c r="M18" i="4"/>
  <c r="N18" i="4"/>
  <c r="O18" i="4"/>
  <c r="O27" i="4"/>
  <c r="M27" i="4"/>
  <c r="N27" i="4"/>
  <c r="N36" i="4"/>
  <c r="O36" i="4"/>
  <c r="M36" i="4"/>
  <c r="O3" i="4"/>
  <c r="M3" i="4"/>
  <c r="N3" i="4"/>
  <c r="O11" i="4"/>
  <c r="N11" i="4"/>
  <c r="M11" i="4"/>
  <c r="O19" i="4"/>
  <c r="N19" i="4"/>
  <c r="M19" i="4"/>
  <c r="N28" i="4"/>
  <c r="O28" i="4"/>
  <c r="M28" i="4"/>
  <c r="M37" i="4"/>
  <c r="N37" i="4"/>
  <c r="O37" i="4"/>
  <c r="M8" i="4"/>
  <c r="N8" i="4"/>
  <c r="O8" i="4"/>
  <c r="M40" i="4"/>
  <c r="N40" i="4"/>
  <c r="O40" i="4"/>
  <c r="N12" i="4"/>
  <c r="O12" i="4"/>
  <c r="M12" i="4"/>
  <c r="N20" i="4"/>
  <c r="O20" i="4"/>
  <c r="M20" i="4"/>
  <c r="M29" i="4"/>
  <c r="N29" i="4"/>
  <c r="O29" i="4"/>
  <c r="M38" i="4"/>
  <c r="N38" i="4"/>
  <c r="O38" i="4"/>
  <c r="M31" i="4"/>
  <c r="N31" i="4"/>
  <c r="O31" i="4"/>
  <c r="L41" i="4"/>
  <c r="P41" i="2"/>
  <c r="L4" i="2"/>
  <c r="U4" i="2" s="1"/>
  <c r="L20" i="2"/>
  <c r="L18" i="2"/>
  <c r="U18" i="2" s="1"/>
  <c r="L10" i="2"/>
  <c r="U10" i="2" s="1"/>
  <c r="L2" i="2"/>
  <c r="U2" i="2" s="1"/>
  <c r="L9" i="2"/>
  <c r="U9" i="2" s="1"/>
  <c r="L17" i="2"/>
  <c r="U17" i="2" s="1"/>
  <c r="L12" i="2"/>
  <c r="U12" i="2" s="1"/>
  <c r="N4" i="2"/>
  <c r="L36" i="2"/>
  <c r="U36" i="2" s="1"/>
  <c r="L28" i="2"/>
  <c r="U28" i="2" s="1"/>
  <c r="L26" i="2"/>
  <c r="U26" i="2" s="1"/>
  <c r="L34" i="2"/>
  <c r="U34" i="2" s="1"/>
  <c r="L25" i="2"/>
  <c r="L40" i="2"/>
  <c r="U40" i="2" s="1"/>
  <c r="L32" i="2"/>
  <c r="U32" i="2" s="1"/>
  <c r="L24" i="2"/>
  <c r="U24" i="2" s="1"/>
  <c r="L16" i="2"/>
  <c r="U16" i="2" s="1"/>
  <c r="L8" i="2"/>
  <c r="L15" i="2"/>
  <c r="U15" i="2" s="1"/>
  <c r="L7" i="2"/>
  <c r="U7" i="2" s="1"/>
  <c r="K41" i="2"/>
  <c r="C41" i="2"/>
  <c r="L39" i="2"/>
  <c r="U39" i="2" s="1"/>
  <c r="L23" i="2"/>
  <c r="U23" i="2" s="1"/>
  <c r="L33" i="2"/>
  <c r="U33" i="2" s="1"/>
  <c r="L38" i="2"/>
  <c r="U38" i="2" s="1"/>
  <c r="L30" i="2"/>
  <c r="U30" i="2" s="1"/>
  <c r="L22" i="2"/>
  <c r="L14" i="2"/>
  <c r="U14" i="2" s="1"/>
  <c r="L6" i="2"/>
  <c r="U6" i="2" s="1"/>
  <c r="L31" i="2"/>
  <c r="L37" i="2"/>
  <c r="L29" i="2"/>
  <c r="U29" i="2" s="1"/>
  <c r="L21" i="2"/>
  <c r="U21" i="2" s="1"/>
  <c r="L13" i="2"/>
  <c r="L5" i="2"/>
  <c r="U5" i="2" s="1"/>
  <c r="L35" i="2"/>
  <c r="L27" i="2"/>
  <c r="U27" i="2" s="1"/>
  <c r="L19" i="2"/>
  <c r="U19" i="2" s="1"/>
  <c r="L11" i="2"/>
  <c r="U11" i="2" s="1"/>
  <c r="L3" i="2"/>
  <c r="U3" i="2" s="1"/>
  <c r="E41" i="2"/>
  <c r="G41" i="2"/>
  <c r="H41" i="2"/>
  <c r="I41" i="2"/>
  <c r="D41" i="2"/>
  <c r="F41" i="2"/>
  <c r="J41" i="2"/>
  <c r="B41" i="2"/>
  <c r="P11" i="1"/>
  <c r="P10" i="1"/>
  <c r="V41" i="4" l="1"/>
  <c r="U41" i="4"/>
  <c r="T41" i="4"/>
  <c r="S41" i="4"/>
  <c r="R41" i="4"/>
  <c r="N41" i="4"/>
  <c r="O41" i="4"/>
  <c r="V5" i="2"/>
  <c r="V27" i="2"/>
  <c r="V6" i="2"/>
  <c r="V40" i="2"/>
  <c r="V17" i="2"/>
  <c r="V23" i="2"/>
  <c r="V19" i="2"/>
  <c r="V14" i="2"/>
  <c r="V9" i="2"/>
  <c r="V30" i="2"/>
  <c r="V15" i="2"/>
  <c r="V26" i="2"/>
  <c r="V10" i="2"/>
  <c r="V21" i="2"/>
  <c r="V38" i="2"/>
  <c r="V28" i="2"/>
  <c r="V18" i="2"/>
  <c r="V7" i="2"/>
  <c r="V34" i="2"/>
  <c r="V2" i="2"/>
  <c r="V3" i="2"/>
  <c r="V29" i="2"/>
  <c r="V33" i="2"/>
  <c r="V16" i="2"/>
  <c r="V36" i="2"/>
  <c r="V4" i="2"/>
  <c r="V11" i="2"/>
  <c r="V24" i="2"/>
  <c r="V39" i="2"/>
  <c r="V32" i="2"/>
  <c r="V12" i="2"/>
  <c r="R14" i="2"/>
  <c r="T14" i="2"/>
  <c r="R5" i="2"/>
  <c r="T5" i="2"/>
  <c r="R7" i="2"/>
  <c r="T7" i="2"/>
  <c r="R34" i="2"/>
  <c r="T34" i="2"/>
  <c r="R2" i="2"/>
  <c r="T2" i="2"/>
  <c r="R27" i="2"/>
  <c r="T27" i="2"/>
  <c r="R40" i="2"/>
  <c r="T40" i="2"/>
  <c r="R30" i="2"/>
  <c r="T30" i="2"/>
  <c r="R15" i="2"/>
  <c r="T15" i="2"/>
  <c r="R26" i="2"/>
  <c r="T26" i="2"/>
  <c r="R10" i="2"/>
  <c r="T10" i="2"/>
  <c r="R17" i="2"/>
  <c r="T17" i="2"/>
  <c r="R9" i="2"/>
  <c r="T9" i="2"/>
  <c r="R21" i="2"/>
  <c r="T21" i="2"/>
  <c r="R38" i="2"/>
  <c r="T38" i="2"/>
  <c r="R28" i="2"/>
  <c r="T28" i="2"/>
  <c r="T18" i="2"/>
  <c r="R3" i="2"/>
  <c r="T3" i="2"/>
  <c r="R29" i="2"/>
  <c r="T29" i="2"/>
  <c r="R33" i="2"/>
  <c r="T33" i="2"/>
  <c r="R16" i="2"/>
  <c r="T16" i="2"/>
  <c r="T36" i="2"/>
  <c r="R23" i="2"/>
  <c r="T23" i="2"/>
  <c r="R24" i="2"/>
  <c r="T24" i="2"/>
  <c r="R4" i="2"/>
  <c r="T4" i="2"/>
  <c r="R6" i="2"/>
  <c r="T6" i="2"/>
  <c r="R11" i="2"/>
  <c r="T11" i="2"/>
  <c r="R19" i="2"/>
  <c r="T19" i="2"/>
  <c r="R39" i="2"/>
  <c r="T39" i="2"/>
  <c r="R32" i="2"/>
  <c r="T32" i="2"/>
  <c r="R12" i="2"/>
  <c r="T12" i="2"/>
  <c r="M31" i="2"/>
  <c r="M37" i="2"/>
  <c r="M35" i="2"/>
  <c r="M25" i="2"/>
  <c r="M13" i="2"/>
  <c r="M8" i="2"/>
  <c r="N18" i="2"/>
  <c r="R18" i="2"/>
  <c r="M36" i="2"/>
  <c r="R36" i="2"/>
  <c r="M20" i="2"/>
  <c r="M22" i="2"/>
  <c r="S19" i="2"/>
  <c r="M19" i="2"/>
  <c r="S39" i="2"/>
  <c r="M39" i="2"/>
  <c r="S32" i="2"/>
  <c r="M32" i="2"/>
  <c r="S27" i="2"/>
  <c r="M27" i="2"/>
  <c r="S6" i="2"/>
  <c r="M6" i="2"/>
  <c r="S40" i="2"/>
  <c r="M40" i="2"/>
  <c r="S12" i="2"/>
  <c r="M12" i="2"/>
  <c r="S14" i="2"/>
  <c r="M14" i="2"/>
  <c r="S17" i="2"/>
  <c r="M17" i="2"/>
  <c r="S5" i="2"/>
  <c r="M5" i="2"/>
  <c r="S7" i="2"/>
  <c r="M7" i="2"/>
  <c r="S34" i="2"/>
  <c r="M34" i="2"/>
  <c r="S9" i="2"/>
  <c r="M9" i="2"/>
  <c r="S10" i="2"/>
  <c r="M10" i="2"/>
  <c r="S21" i="2"/>
  <c r="M21" i="2"/>
  <c r="S38" i="2"/>
  <c r="M38" i="2"/>
  <c r="S3" i="2"/>
  <c r="M3" i="2"/>
  <c r="S29" i="2"/>
  <c r="M29" i="2"/>
  <c r="S33" i="2"/>
  <c r="M33" i="2"/>
  <c r="S16" i="2"/>
  <c r="M16" i="2"/>
  <c r="S28" i="2"/>
  <c r="M28" i="2"/>
  <c r="S18" i="2"/>
  <c r="M18" i="2"/>
  <c r="S30" i="2"/>
  <c r="M30" i="2"/>
  <c r="S15" i="2"/>
  <c r="M15" i="2"/>
  <c r="S26" i="2"/>
  <c r="M26" i="2"/>
  <c r="S2" i="2"/>
  <c r="M2" i="2"/>
  <c r="S11" i="2"/>
  <c r="M11" i="2"/>
  <c r="S23" i="2"/>
  <c r="M23" i="2"/>
  <c r="S24" i="2"/>
  <c r="M24" i="2"/>
  <c r="S4" i="2"/>
  <c r="M4" i="2"/>
  <c r="S36" i="2"/>
  <c r="N10" i="2"/>
  <c r="O12" i="2"/>
  <c r="O17" i="2"/>
  <c r="O10" i="2"/>
  <c r="O9" i="2"/>
  <c r="N2" i="2"/>
  <c r="O18" i="2"/>
  <c r="O20" i="2"/>
  <c r="N20" i="2"/>
  <c r="O4" i="2"/>
  <c r="N9" i="2"/>
  <c r="O2" i="2"/>
  <c r="N12" i="2"/>
  <c r="N17" i="2"/>
  <c r="O11" i="2"/>
  <c r="N11" i="2"/>
  <c r="O37" i="2"/>
  <c r="N37" i="2"/>
  <c r="O23" i="2"/>
  <c r="N23" i="2"/>
  <c r="O24" i="2"/>
  <c r="N24" i="2"/>
  <c r="O21" i="2"/>
  <c r="N21" i="2"/>
  <c r="O38" i="2"/>
  <c r="N38" i="2"/>
  <c r="O8" i="2"/>
  <c r="N8" i="2"/>
  <c r="O33" i="2"/>
  <c r="N33" i="2"/>
  <c r="O19" i="2"/>
  <c r="N19" i="2"/>
  <c r="O31" i="2"/>
  <c r="N31" i="2"/>
  <c r="O39" i="2"/>
  <c r="N39" i="2"/>
  <c r="O32" i="2"/>
  <c r="N32" i="2"/>
  <c r="O27" i="2"/>
  <c r="N27" i="2"/>
  <c r="N6" i="2"/>
  <c r="O6" i="2"/>
  <c r="O40" i="2"/>
  <c r="N40" i="2"/>
  <c r="O35" i="2"/>
  <c r="N35" i="2"/>
  <c r="O14" i="2"/>
  <c r="N14" i="2"/>
  <c r="O25" i="2"/>
  <c r="N25" i="2"/>
  <c r="O28" i="2"/>
  <c r="N28" i="2"/>
  <c r="O5" i="2"/>
  <c r="N5" i="2"/>
  <c r="O22" i="2"/>
  <c r="N22" i="2"/>
  <c r="N7" i="2"/>
  <c r="O7" i="2"/>
  <c r="O34" i="2"/>
  <c r="N34" i="2"/>
  <c r="O36" i="2"/>
  <c r="N36" i="2"/>
  <c r="O13" i="2"/>
  <c r="N13" i="2"/>
  <c r="O30" i="2"/>
  <c r="N30" i="2"/>
  <c r="O15" i="2"/>
  <c r="N15" i="2"/>
  <c r="O26" i="2"/>
  <c r="N26" i="2"/>
  <c r="O3" i="2"/>
  <c r="N3" i="2"/>
  <c r="O29" i="2"/>
  <c r="N29" i="2"/>
  <c r="O16" i="2"/>
  <c r="N16" i="2"/>
  <c r="L41" i="2"/>
  <c r="P4" i="1"/>
  <c r="P2" i="1"/>
  <c r="P5" i="1"/>
  <c r="P7" i="1"/>
  <c r="P8" i="1"/>
  <c r="P9" i="1"/>
  <c r="P3" i="1"/>
  <c r="V41" i="2" l="1"/>
  <c r="U41" i="2"/>
  <c r="R41" i="2"/>
  <c r="T41" i="2"/>
  <c r="S41" i="2"/>
  <c r="O41" i="2"/>
  <c r="N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tc={76C4BBEF-353A-4ECE-88DF-425C8A298D18}</author>
  </authors>
  <commentList>
    <comment ref="L1" authorId="0" shapeId="0" xr:uid="{76C4BBEF-353A-4ECE-88DF-425C8A298D18}">
      <text>
        <t>[Threaded comment]
Your version of Excel allows you to read this threaded comment; however, any edits to it will get removed if the file is opened in a newer version of Excel. Learn more: https://go.microsoft.com/fwlink/?linkid=870924
Comment:
    =IF(LEN([@[Income Limit]])&gt;3,RIGHT([@[Income Limit]],(LEN([@[Income Limit]])-SEARCH(",",[@[Income Limit]],7))),[@[Income Limit]])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tc={149A25F0-5DEB-4CDD-8E7C-239F9AA80302}</author>
  </authors>
  <commentList>
    <comment ref="L1" authorId="0" shapeId="0" xr:uid="{149A25F0-5DEB-4CDD-8E7C-239F9AA80302}">
      <text>
        <t>[Threaded comment]
Your version of Excel allows you to read this threaded comment; however, any edits to it will get removed if the file is opened in a newer version of Excel. Learn more: https://go.microsoft.com/fwlink/?linkid=870924
Comment:
    =IF(LEN([@[Income Limit]])&gt;3,RIGHT([@[Income Limit]],(LEN([@[Income Limit]])-SEARCH(",",[@[Income Limit]],7))),[@[Income Limit]])</t>
      </text>
    </comment>
  </commentList>
</comments>
</file>

<file path=xl/sharedStrings.xml><?xml version="1.0" encoding="utf-8"?>
<sst xmlns="http://schemas.openxmlformats.org/spreadsheetml/2006/main" count="2293" uniqueCount="828">
  <si>
    <t>Year</t>
  </si>
  <si>
    <t>Development</t>
  </si>
  <si>
    <t>Developer</t>
  </si>
  <si>
    <t>Municipality</t>
  </si>
  <si>
    <t>Funding Source</t>
  </si>
  <si>
    <t>Rent/Own</t>
  </si>
  <si>
    <t>Population</t>
  </si>
  <si>
    <t>Income Limit</t>
  </si>
  <si>
    <t>Address</t>
  </si>
  <si>
    <t>Unit Count</t>
  </si>
  <si>
    <t>Barrington Workforce Housing</t>
  </si>
  <si>
    <t>Barrington</t>
  </si>
  <si>
    <t>Family</t>
  </si>
  <si>
    <t>Stillwater Mill</t>
  </si>
  <si>
    <t>Burrillville</t>
  </si>
  <si>
    <t>Commons at Harrisville VIllage</t>
  </si>
  <si>
    <t>Central Falls</t>
  </si>
  <si>
    <t>Village Farms</t>
  </si>
  <si>
    <t>Charlestown</t>
  </si>
  <si>
    <t>Coventry Meadows</t>
  </si>
  <si>
    <t>Coventry</t>
  </si>
  <si>
    <t>Capenter Street</t>
  </si>
  <si>
    <t>Cumberland</t>
  </si>
  <si>
    <t>Cottages on the Greene</t>
  </si>
  <si>
    <t>East Greenwich</t>
  </si>
  <si>
    <t>Willow Avenue</t>
  </si>
  <si>
    <t>Little Compton</t>
  </si>
  <si>
    <t>North Kingstown</t>
  </si>
  <si>
    <t>Special Needs</t>
  </si>
  <si>
    <t>Post Road</t>
  </si>
  <si>
    <t>Cottage Street</t>
  </si>
  <si>
    <t>Pawtucket</t>
  </si>
  <si>
    <t>Blackstone Valley Gateway</t>
  </si>
  <si>
    <t>Trinity Place</t>
  </si>
  <si>
    <t>Providence</t>
  </si>
  <si>
    <t>Smith Hill Visions II</t>
  </si>
  <si>
    <t>Scattered Sites</t>
  </si>
  <si>
    <t>Bayberry Court</t>
  </si>
  <si>
    <t>West Warwick</t>
  </si>
  <si>
    <t>Warwick</t>
  </si>
  <si>
    <t>562-568 County Rd.</t>
  </si>
  <si>
    <t>West Elmwood Housing Development Corp.</t>
  </si>
  <si>
    <t>HOME, BHRI</t>
  </si>
  <si>
    <t>Lulin, Inc.</t>
  </si>
  <si>
    <t>Municipal Subsidy</t>
  </si>
  <si>
    <t>Neighborworks Blackstone River Valley (WNDC)</t>
  </si>
  <si>
    <t>Main Street</t>
  </si>
  <si>
    <t>Rental</t>
  </si>
  <si>
    <t>REACH</t>
  </si>
  <si>
    <t>Stanausis developer</t>
  </si>
  <si>
    <t>Coventry Housing Associates</t>
  </si>
  <si>
    <t>760 Tiogue Avenue</t>
  </si>
  <si>
    <t>Cumberland Housing Authority</t>
  </si>
  <si>
    <t>26 Carpenter Street</t>
  </si>
  <si>
    <t>620 Main Street Assocation LP</t>
  </si>
  <si>
    <t>48 Greene Street</t>
  </si>
  <si>
    <t>176 Willow Avenue</t>
  </si>
  <si>
    <t>Crossroads RI</t>
  </si>
  <si>
    <t>Navy Drive</t>
  </si>
  <si>
    <t>Town of North Kingstown</t>
  </si>
  <si>
    <t>6101 Post Road  Lot #40</t>
  </si>
  <si>
    <t>Pawtucket CDC</t>
  </si>
  <si>
    <t>242 Cottage Street</t>
  </si>
  <si>
    <t>204 -216 Broad Street
185 Dexter Street
8 Cherry Street
Nickerson Street
Barton Street.</t>
  </si>
  <si>
    <t>Smith Hill CDC</t>
  </si>
  <si>
    <t>Olneyville Housing Corp.</t>
  </si>
  <si>
    <t>Habitat for Humanity of Greater Providence</t>
  </si>
  <si>
    <t>Swan Street</t>
  </si>
  <si>
    <t>301 Swan Street</t>
  </si>
  <si>
    <t>Trask Street</t>
  </si>
  <si>
    <t>11 Trask St.</t>
  </si>
  <si>
    <t>Veazie Street</t>
  </si>
  <si>
    <t>40 Veazie Street</t>
  </si>
  <si>
    <t>Community Works RI</t>
  </si>
  <si>
    <t>Broad Street Revitalization</t>
  </si>
  <si>
    <t xml:space="preserve"> 640, 770-772 Broad Street</t>
  </si>
  <si>
    <t>Open Doors</t>
  </si>
  <si>
    <t>485 Plainfield Street</t>
  </si>
  <si>
    <t>SWAP</t>
  </si>
  <si>
    <t>Spurwink RI</t>
  </si>
  <si>
    <t>Westminster Street</t>
  </si>
  <si>
    <t>1577 Westminster St</t>
  </si>
  <si>
    <t>Operation Stand Down</t>
  </si>
  <si>
    <t>Belanger House</t>
  </si>
  <si>
    <t>963 Chalkstone Avenue</t>
  </si>
  <si>
    <t>Omni Development Corp.</t>
  </si>
  <si>
    <t>Turning Point</t>
  </si>
  <si>
    <t>Women's Development Corp.</t>
  </si>
  <si>
    <t>South Kingstown</t>
  </si>
  <si>
    <t>Kentco Properties Inc.</t>
  </si>
  <si>
    <t>Sisson Street</t>
  </si>
  <si>
    <t>1-3 Sisson Street</t>
  </si>
  <si>
    <t>Fieldstone Estates LLC</t>
  </si>
  <si>
    <t>Fieldstone Estates</t>
  </si>
  <si>
    <t>1, 2, 20 Fieldstone Way</t>
  </si>
  <si>
    <t>Westerly</t>
  </si>
  <si>
    <t>Spinnaker Landing LLC</t>
  </si>
  <si>
    <t>Spinnaker Landing</t>
  </si>
  <si>
    <t>HUD 202</t>
  </si>
  <si>
    <t>Thresholds</t>
  </si>
  <si>
    <t>LIHTC, BHRI</t>
  </si>
  <si>
    <t>Cowden Street, Garfield Street</t>
  </si>
  <si>
    <t>HOME, NOP, BHRI</t>
  </si>
  <si>
    <t>˃80%</t>
  </si>
  <si>
    <t>50, 60%</t>
  </si>
  <si>
    <t>HOME, LIHTC, BHRI</t>
  </si>
  <si>
    <t>HOME, LIHTC, NOP, BHRI</t>
  </si>
  <si>
    <t>NST</t>
  </si>
  <si>
    <t>HOME, LIHTC, NOP, BHRI, NSP</t>
  </si>
  <si>
    <t>40, 60%</t>
  </si>
  <si>
    <t>12, 19 Elmwood Ave, 1040 Broad St</t>
  </si>
  <si>
    <t>LIHTC, NOP, SNRP</t>
  </si>
  <si>
    <t>5-7, 8, 9, 12, 54, 62  66 Osborn Street, 5-7, 9 Inkerman Street, 64, 68, 72-74 Pekin Street, 61, 63, 65 Camden Street, 2 Vale Street,52 Candace Street, 334, 338 Douglas Street, 16 Bernon Street, 23 Alma Street, 515 Chalkstone Blvd</t>
  </si>
  <si>
    <t>BHRI, Municipal, 811, Thresholds</t>
  </si>
  <si>
    <t>HOME</t>
  </si>
  <si>
    <t xml:space="preserve">BHRI </t>
  </si>
  <si>
    <t>BHRI</t>
  </si>
  <si>
    <t>Annual Totals</t>
  </si>
  <si>
    <t>HOME, LIHTC, NOP, SNRP, BHRI</t>
  </si>
  <si>
    <t>NOP, 811, Thresholds</t>
  </si>
  <si>
    <t>special Needs</t>
  </si>
  <si>
    <t>HOME, Thresholds</t>
  </si>
  <si>
    <t>HOME, NOP, SNRP, BHRI, Municipal, 811, Thresholds</t>
  </si>
  <si>
    <t>NOP, BHRI,Thresholds</t>
  </si>
  <si>
    <t>82 Lincoln Ave</t>
  </si>
  <si>
    <t>REACH?</t>
  </si>
  <si>
    <t>Homeownership</t>
  </si>
  <si>
    <t>50-52 Pacific St</t>
  </si>
  <si>
    <t>PCDC</t>
  </si>
  <si>
    <t>17 Fletcher St</t>
  </si>
  <si>
    <t>17 Fletcher</t>
  </si>
  <si>
    <t>81-83 Pacific St</t>
  </si>
  <si>
    <t>25 Larch Dr</t>
  </si>
  <si>
    <t>25 Edith St</t>
  </si>
  <si>
    <t>50%,60%</t>
  </si>
  <si>
    <t>Golden Ridge</t>
  </si>
  <si>
    <t>Elderly</t>
  </si>
  <si>
    <t>1 Contentment Drive, 3 Carley Drive</t>
  </si>
  <si>
    <t>Cottages on the Greene Phase I</t>
  </si>
  <si>
    <t>38, 48 Greene Street</t>
  </si>
  <si>
    <t>78 Anthony St</t>
  </si>
  <si>
    <t>City of East Providence</t>
  </si>
  <si>
    <t>East Providence</t>
  </si>
  <si>
    <t>73 Whispering Pines #117</t>
  </si>
  <si>
    <t>Exeter</t>
  </si>
  <si>
    <t>Deer Brook Phase I &amp; II</t>
  </si>
  <si>
    <t>Hugh Fisher/ Sturbridge Home Builders, Inc.</t>
  </si>
  <si>
    <t>BHRI, Municipal Subsidy</t>
  </si>
  <si>
    <t>Cardinal Lane</t>
  </si>
  <si>
    <t>WDC</t>
  </si>
  <si>
    <t>Hopkinton</t>
  </si>
  <si>
    <t>4a &amp; 4b Cardinal Lane</t>
  </si>
  <si>
    <t>Rockville Mill</t>
  </si>
  <si>
    <t>332 Canonchet Rd</t>
  </si>
  <si>
    <t>Swinburne Street</t>
  </si>
  <si>
    <t>Church Community Housing Corp.</t>
  </si>
  <si>
    <t>Jamestown</t>
  </si>
  <si>
    <t>13, 15, 17 Swinburne St</t>
  </si>
  <si>
    <t>1006-1008 Hartford Ave</t>
  </si>
  <si>
    <t>Johnston</t>
  </si>
  <si>
    <t>Chamberland Manville</t>
  </si>
  <si>
    <t>Lincoln</t>
  </si>
  <si>
    <t>58 Division St</t>
  </si>
  <si>
    <t>115-117 Central Street</t>
  </si>
  <si>
    <t>Reservoir Ave</t>
  </si>
  <si>
    <t>143 Reservoir Ave</t>
  </si>
  <si>
    <t>Surfside Condominiums</t>
  </si>
  <si>
    <t>Narragansett Affordable Housing Corp.</t>
  </si>
  <si>
    <t>Narragansett</t>
  </si>
  <si>
    <t>Belleville I</t>
  </si>
  <si>
    <t>404 Tower Hill Rd</t>
  </si>
  <si>
    <t>Marshfield Commons</t>
  </si>
  <si>
    <t>North Smithfield</t>
  </si>
  <si>
    <t>4-6, 7-9, 10-12, 11-13, 14-16, 15-19, 18-20, 21-25, 22-24, 27-31 Metcalf Marsh Drive, 51-53, 61-63, 81-83 Mechanic Street, 3-5, 7-9, 11-13, 10-12, 14-16 Dorr Street</t>
  </si>
  <si>
    <t>20 Newcomb St</t>
  </si>
  <si>
    <t>38 Burnside St</t>
  </si>
  <si>
    <t>38 Veazie Street</t>
  </si>
  <si>
    <t>41 Whitmarsh St</t>
  </si>
  <si>
    <t>PRF</t>
  </si>
  <si>
    <t>117 Daboll St</t>
  </si>
  <si>
    <t>125-127 Knowles St</t>
  </si>
  <si>
    <t>30-34 Seabury St</t>
  </si>
  <si>
    <t>Habitat Providence</t>
  </si>
  <si>
    <t>43 Violet St</t>
  </si>
  <si>
    <t>669 Public St</t>
  </si>
  <si>
    <t>93 Goddard St</t>
  </si>
  <si>
    <t>1168 Chalkstone Ave</t>
  </si>
  <si>
    <t>19-21 Stanwood St</t>
  </si>
  <si>
    <t>26 Goddard St</t>
  </si>
  <si>
    <t>32 Yale St</t>
  </si>
  <si>
    <t>41 Goddard St</t>
  </si>
  <si>
    <t>5-7 Wendell St</t>
  </si>
  <si>
    <t>1040 Broad St</t>
  </si>
  <si>
    <t>Phoenix Apartments</t>
  </si>
  <si>
    <t>Omni Development Corporation</t>
  </si>
  <si>
    <t>Olney Village Apartments</t>
  </si>
  <si>
    <t>40, 41 Kossuth St, 67, 67R Kossuth St, 23 Bowdoin St, 107-109, 111-113 Delaine St, 77 Florence St</t>
  </si>
  <si>
    <t>5-7, 9-11 Inkerman St, 52 Candace St, 2 Vale St, 23 Alma St, 61, 65 Camden St, 16-18 Berndon St, 515 Chalkstone St, 338 Douglas Ave</t>
  </si>
  <si>
    <t>Around Public and Friendship</t>
  </si>
  <si>
    <t>90 Miner St, 14 Harriet St, 64 Ocean St, 367 Friendship St, 371, 356, 458, 468 Public St, 427, 442 Pine St, 5 Burnside St, 15 Gordon Ave</t>
  </si>
  <si>
    <t>Rodman Commons</t>
  </si>
  <si>
    <t>Sandywoods Farm</t>
  </si>
  <si>
    <t>Tiverton</t>
  </si>
  <si>
    <t>17 Vitruvian Lane</t>
  </si>
  <si>
    <t>Winterberry Woods</t>
  </si>
  <si>
    <t>726 Lake Rd, 39 Winterberry St, 66 Winterberry St</t>
  </si>
  <si>
    <t>165 Pettaconsett Ave</t>
  </si>
  <si>
    <t>House of Hope CDC</t>
  </si>
  <si>
    <t>284 Harrison Ave</t>
  </si>
  <si>
    <t>101 Shamrock Drive</t>
  </si>
  <si>
    <t>34-36 West St</t>
  </si>
  <si>
    <t>57 Fair St</t>
  </si>
  <si>
    <t>70 Pond St</t>
  </si>
  <si>
    <t>Build Green</t>
  </si>
  <si>
    <t>88 Northeast St</t>
  </si>
  <si>
    <t>NBRV</t>
  </si>
  <si>
    <t>Woonsocket</t>
  </si>
  <si>
    <t>96 Burnside Ave</t>
  </si>
  <si>
    <t>Ballou Harris House</t>
  </si>
  <si>
    <t>492 South Main Street</t>
  </si>
  <si>
    <t>1380% Broad Street, 24-36 Calla Street, 19 Morton Street</t>
  </si>
  <si>
    <t>5,17,18,19, 29, 22, 26, 31, 34, 38, 42, 46, 54, 58, 63, 65, 66,80%,82, 94, 96, 98, 100, 102,104, 106, 112 Scenic Way</t>
  </si>
  <si>
    <t>20 Narragansett Ave.  #80%4, 908, 80%7, 704, 906, 707</t>
  </si>
  <si>
    <t>105, 179 Althea St, 114, 180% Waverly St, 171 Hanover St</t>
  </si>
  <si>
    <t>80% Samuel Rodman St</t>
  </si>
  <si>
    <t>60%,80%,100%</t>
  </si>
  <si>
    <t>50%, 60%</t>
  </si>
  <si>
    <t>40, 50%, 60%</t>
  </si>
  <si>
    <t>80%, ˃80%</t>
  </si>
  <si>
    <r>
      <t>NSP 1</t>
    </r>
    <r>
      <rPr>
        <sz val="11"/>
        <rFont val="Calibri"/>
        <family val="2"/>
        <scheme val="minor"/>
      </rPr>
      <t>, CDBG, Weather</t>
    </r>
  </si>
  <si>
    <r>
      <t>HOME, NSP 3,</t>
    </r>
    <r>
      <rPr>
        <sz val="11"/>
        <rFont val="Calibri"/>
        <family val="2"/>
        <scheme val="minor"/>
      </rPr>
      <t xml:space="preserve"> NSP 1, Lead</t>
    </r>
  </si>
  <si>
    <r>
      <t>CDBG</t>
    </r>
    <r>
      <rPr>
        <sz val="11"/>
        <rFont val="Calibri"/>
        <family val="2"/>
        <scheme val="minor"/>
      </rPr>
      <t>, NSP 3, Lead</t>
    </r>
  </si>
  <si>
    <r>
      <t xml:space="preserve">HOME, </t>
    </r>
    <r>
      <rPr>
        <sz val="11"/>
        <rFont val="Calibri"/>
        <family val="2"/>
        <scheme val="minor"/>
      </rPr>
      <t>NSP 1, NSP 3, Lead</t>
    </r>
  </si>
  <si>
    <r>
      <t xml:space="preserve">HOME, BHRI, CDBG, </t>
    </r>
    <r>
      <rPr>
        <sz val="11"/>
        <rFont val="Calibri"/>
        <family val="2"/>
        <scheme val="minor"/>
      </rPr>
      <t>LIHTC, DPL, First Mort</t>
    </r>
  </si>
  <si>
    <r>
      <t>HOME</t>
    </r>
    <r>
      <rPr>
        <sz val="11"/>
        <rFont val="Calibri"/>
        <family val="2"/>
        <scheme val="minor"/>
      </rPr>
      <t>, NSP 1</t>
    </r>
  </si>
  <si>
    <r>
      <t xml:space="preserve">HOME, BHRI, </t>
    </r>
    <r>
      <rPr>
        <sz val="11"/>
        <rFont val="Calibri"/>
        <family val="2"/>
        <scheme val="minor"/>
      </rPr>
      <t>Sales Proceeds</t>
    </r>
  </si>
  <si>
    <r>
      <t xml:space="preserve">HOME, BHRI, Lead, CDBG, Mortgage, Def Dev Fee, </t>
    </r>
    <r>
      <rPr>
        <sz val="11"/>
        <rFont val="Calibri"/>
        <family val="2"/>
        <scheme val="minor"/>
      </rPr>
      <t>Hist Tax Cred</t>
    </r>
  </si>
  <si>
    <r>
      <t xml:space="preserve">HOME, BHRI, </t>
    </r>
    <r>
      <rPr>
        <sz val="11"/>
        <rFont val="Calibri"/>
        <family val="2"/>
        <scheme val="minor"/>
      </rPr>
      <t>LIHTC, SHP</t>
    </r>
  </si>
  <si>
    <r>
      <t xml:space="preserve">HOME, </t>
    </r>
    <r>
      <rPr>
        <sz val="11"/>
        <rFont val="Calibri"/>
        <family val="2"/>
        <scheme val="minor"/>
      </rPr>
      <t>HUD 202</t>
    </r>
  </si>
  <si>
    <r>
      <t xml:space="preserve">HOME, BHRI, </t>
    </r>
    <r>
      <rPr>
        <sz val="11"/>
        <rFont val="Calibri"/>
        <family val="2"/>
        <scheme val="minor"/>
      </rPr>
      <t>LIHTC, FHLB, NWA, Def Dev Fee</t>
    </r>
  </si>
  <si>
    <r>
      <t xml:space="preserve">BHRI, </t>
    </r>
    <r>
      <rPr>
        <sz val="11"/>
        <rFont val="Calibri"/>
        <family val="2"/>
        <scheme val="minor"/>
      </rPr>
      <t>Sales Proceeds</t>
    </r>
  </si>
  <si>
    <r>
      <t xml:space="preserve">HOME, BHRI, </t>
    </r>
    <r>
      <rPr>
        <sz val="11"/>
        <rFont val="Calibri"/>
        <family val="2"/>
        <scheme val="minor"/>
      </rPr>
      <t>Private</t>
    </r>
  </si>
  <si>
    <r>
      <t xml:space="preserve">HOME, BBC, City HOME, Constr Loan, </t>
    </r>
    <r>
      <rPr>
        <sz val="11"/>
        <rFont val="Calibri"/>
        <family val="2"/>
        <scheme val="minor"/>
      </rPr>
      <t>Sales Proceeds</t>
    </r>
  </si>
  <si>
    <r>
      <t xml:space="preserve">HOME, </t>
    </r>
    <r>
      <rPr>
        <sz val="11"/>
        <rFont val="Calibri"/>
        <family val="2"/>
        <scheme val="minor"/>
      </rPr>
      <t>BHRI, Lead</t>
    </r>
  </si>
  <si>
    <r>
      <t xml:space="preserve">HOME, </t>
    </r>
    <r>
      <rPr>
        <sz val="11"/>
        <rFont val="Calibri"/>
        <family val="2"/>
        <scheme val="minor"/>
      </rPr>
      <t>NSP 1, Lead</t>
    </r>
  </si>
  <si>
    <r>
      <t>HOME</t>
    </r>
    <r>
      <rPr>
        <sz val="11"/>
        <rFont val="Calibri"/>
        <family val="2"/>
        <scheme val="minor"/>
      </rPr>
      <t>, BHRI, Lead, City HOME</t>
    </r>
  </si>
  <si>
    <r>
      <t xml:space="preserve">HOME, BHRI, </t>
    </r>
    <r>
      <rPr>
        <sz val="11"/>
        <rFont val="Calibri"/>
        <family val="2"/>
        <scheme val="minor"/>
      </rPr>
      <t>NSP 3, Lead</t>
    </r>
  </si>
  <si>
    <r>
      <t xml:space="preserve">HOME, BHRI, </t>
    </r>
    <r>
      <rPr>
        <sz val="11"/>
        <rFont val="Calibri"/>
        <family val="2"/>
        <scheme val="minor"/>
      </rPr>
      <t>NSP 1, Lead</t>
    </r>
  </si>
  <si>
    <r>
      <t xml:space="preserve">HOME, City HOME, BHRI, </t>
    </r>
    <r>
      <rPr>
        <sz val="11"/>
        <rFont val="Calibri"/>
        <family val="2"/>
        <scheme val="minor"/>
      </rPr>
      <t>LIHTC, RIH, AHT, Lead</t>
    </r>
  </si>
  <si>
    <r>
      <t xml:space="preserve">HOME, BHRI, NSP 3, </t>
    </r>
    <r>
      <rPr>
        <sz val="11"/>
        <rFont val="Calibri"/>
        <family val="2"/>
        <scheme val="minor"/>
      </rPr>
      <t>LIHTC, Lead, First Mortgage</t>
    </r>
  </si>
  <si>
    <r>
      <t xml:space="preserve">City HOME, BHRI, Lead, </t>
    </r>
    <r>
      <rPr>
        <sz val="11"/>
        <rFont val="Calibri"/>
        <family val="2"/>
        <scheme val="minor"/>
      </rPr>
      <t>NSP 3</t>
    </r>
  </si>
  <si>
    <r>
      <t xml:space="preserve">BHRI, </t>
    </r>
    <r>
      <rPr>
        <sz val="11"/>
        <rFont val="Calibri"/>
        <family val="2"/>
        <scheme val="minor"/>
      </rPr>
      <t>LIHTC, NSP 1</t>
    </r>
  </si>
  <si>
    <r>
      <t xml:space="preserve">HOME, BHRI, Lead, LIHTC, </t>
    </r>
    <r>
      <rPr>
        <sz val="11"/>
        <rFont val="Calibri"/>
        <family val="2"/>
        <scheme val="minor"/>
      </rPr>
      <t>RIH</t>
    </r>
  </si>
  <si>
    <r>
      <t xml:space="preserve">HOME, </t>
    </r>
    <r>
      <rPr>
        <sz val="11"/>
        <rFont val="Calibri"/>
        <family val="2"/>
        <scheme val="minor"/>
      </rPr>
      <t>BHRI</t>
    </r>
  </si>
  <si>
    <r>
      <t xml:space="preserve">HOME, Lead, </t>
    </r>
    <r>
      <rPr>
        <sz val="11"/>
        <rFont val="Calibri"/>
        <family val="2"/>
        <scheme val="minor"/>
      </rPr>
      <t>Private</t>
    </r>
  </si>
  <si>
    <r>
      <t xml:space="preserve">HOME, BHRI, Thresholds, </t>
    </r>
    <r>
      <rPr>
        <sz val="11"/>
        <rFont val="Calibri"/>
        <family val="2"/>
        <scheme val="minor"/>
      </rPr>
      <t>HUD 811, Private</t>
    </r>
  </si>
  <si>
    <r>
      <t xml:space="preserve">HOME, BHRI, </t>
    </r>
    <r>
      <rPr>
        <sz val="11"/>
        <rFont val="Calibri"/>
        <family val="2"/>
        <scheme val="minor"/>
      </rPr>
      <t>NSP 1</t>
    </r>
  </si>
  <si>
    <r>
      <t xml:space="preserve">HOME, </t>
    </r>
    <r>
      <rPr>
        <sz val="11"/>
        <rFont val="Calibri"/>
        <family val="2"/>
        <scheme val="minor"/>
      </rPr>
      <t>NSP 1, Other</t>
    </r>
  </si>
  <si>
    <r>
      <t xml:space="preserve">HOME, NOP, City HOME, BHRI, </t>
    </r>
    <r>
      <rPr>
        <sz val="11"/>
        <rFont val="Calibri"/>
        <family val="2"/>
        <scheme val="minor"/>
      </rPr>
      <t>NSP 1, Def Dev Fee, SHP</t>
    </r>
  </si>
  <si>
    <r>
      <t xml:space="preserve">HOME, </t>
    </r>
    <r>
      <rPr>
        <sz val="11"/>
        <rFont val="Calibri"/>
        <family val="2"/>
        <scheme val="minor"/>
      </rPr>
      <t>BHRI, Weather, City HOME</t>
    </r>
  </si>
  <si>
    <t>KingstOwn Crossing</t>
  </si>
  <si>
    <t>North KingstOwn</t>
  </si>
  <si>
    <t>TOwn of North KingstOwn</t>
  </si>
  <si>
    <t>Operation Stand DOwn</t>
  </si>
  <si>
    <t>838 KingstOwn Road</t>
  </si>
  <si>
    <t>JamestOwn</t>
  </si>
  <si>
    <t>South KingstOwn</t>
  </si>
  <si>
    <t>HOME, BHRI, CDBG, Lead, City/TOwn Funds</t>
  </si>
  <si>
    <t>Hugh Fisher</t>
  </si>
  <si>
    <t>New Canonchet Cliffs, LP</t>
  </si>
  <si>
    <t>NWBRV</t>
  </si>
  <si>
    <t>Washington County CDC</t>
  </si>
  <si>
    <t>Habitat for Humanity Greater Providence</t>
  </si>
  <si>
    <t>CWRI</t>
  </si>
  <si>
    <t>Dash Development</t>
  </si>
  <si>
    <t>Sojourner House</t>
  </si>
  <si>
    <t>Ledge Street</t>
  </si>
  <si>
    <t>Washington Street Homeownership</t>
  </si>
  <si>
    <t>Washington Street Rental</t>
  </si>
  <si>
    <t>Hammett Court</t>
  </si>
  <si>
    <t>Kingstown Crossing II</t>
  </si>
  <si>
    <t>North Cove Landing</t>
  </si>
  <si>
    <t xml:space="preserve">Belmont Commons </t>
  </si>
  <si>
    <t>Newell Ave</t>
  </si>
  <si>
    <t>Arch Street PRF</t>
  </si>
  <si>
    <t>Candace Street Homeownership</t>
  </si>
  <si>
    <t>Candace Street Rental</t>
  </si>
  <si>
    <t>Comstock Ave SWAP</t>
  </si>
  <si>
    <t>Friendship Street Habitat</t>
  </si>
  <si>
    <t>Pine St SWAP Homeownership</t>
  </si>
  <si>
    <t>Pine St SWAP Rental</t>
  </si>
  <si>
    <t>Potters Ave SWAP 2013 Homeownership</t>
  </si>
  <si>
    <t>Potters Ave SWAP 2013 Rental</t>
  </si>
  <si>
    <t>Tell Street Habitat</t>
  </si>
  <si>
    <t>Trinity Place Homeownership</t>
  </si>
  <si>
    <t>Whitmarsh Street 2013 Homeownership</t>
  </si>
  <si>
    <t>Whitmarsh Street 2013 Rental</t>
  </si>
  <si>
    <t>Melrose Street</t>
  </si>
  <si>
    <t>Pond Street 2013</t>
  </si>
  <si>
    <t>Providence Street</t>
  </si>
  <si>
    <t>Spruce Street 2013</t>
  </si>
  <si>
    <t>Pond Street</t>
  </si>
  <si>
    <t>South Street (part of Con. Hill Stablzn)</t>
  </si>
  <si>
    <t>Weidemann Court</t>
  </si>
  <si>
    <t>Pine Hill Road</t>
  </si>
  <si>
    <t>Shannock Hill Road</t>
  </si>
  <si>
    <t>Brandywyne</t>
  </si>
  <si>
    <t>Stone Soup</t>
  </si>
  <si>
    <t>11-19 Ledge Street</t>
  </si>
  <si>
    <t>191 Washington Street</t>
  </si>
  <si>
    <t>2 Hammett Court</t>
  </si>
  <si>
    <t>11 Merrill Lane</t>
  </si>
  <si>
    <t>Intrepid Drive</t>
  </si>
  <si>
    <t>115 Manton St.</t>
  </si>
  <si>
    <t>698-702 Main Street</t>
  </si>
  <si>
    <t>175 Newell Ave</t>
  </si>
  <si>
    <t>11-15 Arch Street</t>
  </si>
  <si>
    <t>63 Candace Street</t>
  </si>
  <si>
    <t>87 Comstock Ave</t>
  </si>
  <si>
    <t>379 Friendship Street</t>
  </si>
  <si>
    <t>485 Pine St</t>
  </si>
  <si>
    <t>118 &amp; 180 Potters Ave</t>
  </si>
  <si>
    <t>180 Potters Ave</t>
  </si>
  <si>
    <t>99 Tell Street</t>
  </si>
  <si>
    <t>Bridgham St / Arch St</t>
  </si>
  <si>
    <t>22 Whitmarsh Street</t>
  </si>
  <si>
    <t>32 Melrose Street</t>
  </si>
  <si>
    <t>72 Pond Street</t>
  </si>
  <si>
    <t>54 Providence St</t>
  </si>
  <si>
    <t>54 Spruce Street</t>
  </si>
  <si>
    <t>441 Pond Street</t>
  </si>
  <si>
    <t>120 South St</t>
  </si>
  <si>
    <t>2-4 Sgt Weidemann St</t>
  </si>
  <si>
    <t>198 Pine Hill Rd</t>
  </si>
  <si>
    <t>229 Shannock Hill Rd</t>
  </si>
  <si>
    <t>Mooresfield Rd</t>
  </si>
  <si>
    <t>2719 Kingstown Rd</t>
  </si>
  <si>
    <t>Newport</t>
  </si>
  <si>
    <t>Richmond</t>
  </si>
  <si>
    <t>Hamilton Allen Farm</t>
  </si>
  <si>
    <t>Sunset View Blvd</t>
  </si>
  <si>
    <t>45 Hamilton Allentown Rd</t>
  </si>
  <si>
    <t>Scattered</t>
  </si>
  <si>
    <t>19 Sunset View Blvd</t>
  </si>
  <si>
    <t>BRIDGES</t>
  </si>
  <si>
    <t>HACN</t>
  </si>
  <si>
    <t>North Dartmouth Prop</t>
  </si>
  <si>
    <t>ARC of Blackstone Valley</t>
  </si>
  <si>
    <t>NRI Community Services</t>
  </si>
  <si>
    <t>HfH - GP</t>
  </si>
  <si>
    <t>Olneyville Housing Corp</t>
  </si>
  <si>
    <t>Town of Richmond</t>
  </si>
  <si>
    <t>138 Development Assoc.</t>
  </si>
  <si>
    <t>Town of South Kingstown</t>
  </si>
  <si>
    <t>House of Hope</t>
  </si>
  <si>
    <t>D+P Real Estate</t>
  </si>
  <si>
    <t>WARM Inc.</t>
  </si>
  <si>
    <t>SN</t>
  </si>
  <si>
    <t>SN - GH</t>
  </si>
  <si>
    <t>Beacon St Homeownership</t>
  </si>
  <si>
    <t>Beacon St Rental</t>
  </si>
  <si>
    <t>Linden Tree Place</t>
  </si>
  <si>
    <t>Mowry St</t>
  </si>
  <si>
    <t>Edwards Lane</t>
  </si>
  <si>
    <t>Cardinal Lane (Yr 2012)</t>
  </si>
  <si>
    <t>Lonsdale Ave 2014</t>
  </si>
  <si>
    <t>Residences at Stone Creek (units 10, 27, 31, 34, 37)</t>
  </si>
  <si>
    <t>Burdick Ave Homeownership</t>
  </si>
  <si>
    <t>Belleville House (St. Bernard's)*</t>
  </si>
  <si>
    <t>Blackstone Valley Gateways II</t>
  </si>
  <si>
    <t>Kenyon Terrace Pawtucket</t>
  </si>
  <si>
    <t>Adelaide Avenue Homeownership</t>
  </si>
  <si>
    <t>Adelaide Avenue Rental</t>
  </si>
  <si>
    <t>East Long Pond Apts</t>
  </si>
  <si>
    <t>Potters Ave Homeownership 2014</t>
  </si>
  <si>
    <t>Potters Ave Rental 2014</t>
  </si>
  <si>
    <t>Prairie Avenue</t>
  </si>
  <si>
    <t>Turning Point II</t>
  </si>
  <si>
    <t>Dean Pine Condominums</t>
  </si>
  <si>
    <t>Barber Avenue</t>
  </si>
  <si>
    <t>Post Road House of Hope</t>
  </si>
  <si>
    <t>Pierce Street OSDRI</t>
  </si>
  <si>
    <t>PCFDC</t>
  </si>
  <si>
    <t>Church / SC Habitat</t>
  </si>
  <si>
    <t>Town of Lincoln</t>
  </si>
  <si>
    <t>Break Hill Development, Inc</t>
  </si>
  <si>
    <t>Church CHC</t>
  </si>
  <si>
    <t>Opportunities Unlimited</t>
  </si>
  <si>
    <t>AIDS Care Ocean State</t>
  </si>
  <si>
    <t>Ridge Property LLC / VAHC</t>
  </si>
  <si>
    <t>S.P. RI Development Assoc.</t>
  </si>
  <si>
    <t>Operation Stand Down RI</t>
  </si>
  <si>
    <t>Smithfield</t>
  </si>
  <si>
    <t>10, 14 Beacon St</t>
  </si>
  <si>
    <t>93-95 Tremont St</t>
  </si>
  <si>
    <t>33 Mowry St</t>
  </si>
  <si>
    <t>430 Old Carolina Back Road</t>
  </si>
  <si>
    <t>1683 Lonsdale Ave</t>
  </si>
  <si>
    <t>123 Montgomery St, 6 Cherry St,</t>
  </si>
  <si>
    <t>811 Mineral Spring Ave</t>
  </si>
  <si>
    <t>243 Adelaide Ave</t>
  </si>
  <si>
    <t>22 &amp; 36 Parkis Ave</t>
  </si>
  <si>
    <t>65 Potters Ave</t>
  </si>
  <si>
    <t>500 Prairie Ave</t>
  </si>
  <si>
    <t>3-5 Convent Street</t>
  </si>
  <si>
    <t>10B Nicole Cir, 10C Nicole Cir</t>
  </si>
  <si>
    <t>726 Lake Rd</t>
  </si>
  <si>
    <t>6 Barber Avenue</t>
  </si>
  <si>
    <t>3192 Post Rd</t>
  </si>
  <si>
    <t>32 Fieldstone Way</t>
  </si>
  <si>
    <t>54-58 Pierce Street</t>
  </si>
  <si>
    <t>HOME, NOP</t>
  </si>
  <si>
    <t xml:space="preserve">NSP  </t>
  </si>
  <si>
    <t>HOME, NOP, Thresholds</t>
  </si>
  <si>
    <t xml:space="preserve">HOME, NOP  </t>
  </si>
  <si>
    <t>LIHTC, HOME, NOP</t>
  </si>
  <si>
    <t xml:space="preserve">LIHTC, HOME  </t>
  </si>
  <si>
    <t>Thresholds, BHRI</t>
  </si>
  <si>
    <t>Wood Street 2015</t>
  </si>
  <si>
    <t>Blackstone Valley Gateways II - Central Falls</t>
  </si>
  <si>
    <t>Foxtrot Drive Mobile Home</t>
  </si>
  <si>
    <t>Ashton Village</t>
  </si>
  <si>
    <t>South County Trail Rental</t>
  </si>
  <si>
    <t>East Bay CDC</t>
  </si>
  <si>
    <t>Bristol</t>
  </si>
  <si>
    <t>391 Wood Street</t>
  </si>
  <si>
    <t>123-125 Earle Street</t>
  </si>
  <si>
    <t>430 Old Carolina Back Rd</t>
  </si>
  <si>
    <t>Hartford Avenue OSD</t>
  </si>
  <si>
    <t>Church Comm. Hsng Corp.</t>
  </si>
  <si>
    <t>30 Foxtrot Drive</t>
  </si>
  <si>
    <t>CDBG</t>
  </si>
  <si>
    <t>Valley Affordable Hsng Corp.</t>
  </si>
  <si>
    <t>14 Front Street</t>
  </si>
  <si>
    <t>HOME, Thresholds, BHRI, Lead</t>
  </si>
  <si>
    <t>East Greenwich Hsng Auth.</t>
  </si>
  <si>
    <t>2880 South County Trail</t>
  </si>
  <si>
    <t>1006-1008-1010 Hartford Ave</t>
  </si>
  <si>
    <t>HOME. Thresholds, BHRI</t>
  </si>
  <si>
    <t>Residences at Stone Creek</t>
  </si>
  <si>
    <t>Buttonbush Trail</t>
  </si>
  <si>
    <t>Narragansett Highlands Townhouses</t>
  </si>
  <si>
    <t>Rodman Street</t>
  </si>
  <si>
    <t>Wayland Trail 2015</t>
  </si>
  <si>
    <t>Blackstone Valley Gateways II - Pawtucket</t>
  </si>
  <si>
    <t>Keats Gardens</t>
  </si>
  <si>
    <t>Hawkins Street Habitat</t>
  </si>
  <si>
    <t>Petteys Ave Habitat</t>
  </si>
  <si>
    <t>Veterans for Tomorrow</t>
  </si>
  <si>
    <t>High Street 2015</t>
  </si>
  <si>
    <t>Old North Village</t>
  </si>
  <si>
    <t>Abbey Avenue</t>
  </si>
  <si>
    <t>John Street (Reclaiming the Vision II)</t>
  </si>
  <si>
    <t>Break Hill Dev Inc</t>
  </si>
  <si>
    <t>Shoreline Properties, Inc</t>
  </si>
  <si>
    <t>Town of Narragansett</t>
  </si>
  <si>
    <t>Arc of Blackstone Valley</t>
  </si>
  <si>
    <t>Dom. Vio. Res. Center</t>
  </si>
  <si>
    <t>HfH - SC</t>
  </si>
  <si>
    <t>41 Breakneck Hill Rd</t>
  </si>
  <si>
    <t>31 Buttonbush Trail</t>
  </si>
  <si>
    <t>12 Park Ave</t>
  </si>
  <si>
    <t>27 Rodman Street</t>
  </si>
  <si>
    <t>97 Wayland Trail</t>
  </si>
  <si>
    <t>262 High St, 6 Cherry St</t>
  </si>
  <si>
    <t>115 Manton Street</t>
  </si>
  <si>
    <t>356 Hawkins Street</t>
  </si>
  <si>
    <t>173 Petteys Ave</t>
  </si>
  <si>
    <t>1115 Douglas Ave</t>
  </si>
  <si>
    <t>100 High Street</t>
  </si>
  <si>
    <t>22 &amp; 30 Franziska Noring Ln</t>
  </si>
  <si>
    <t>6 Abbey Ave</t>
  </si>
  <si>
    <t>5 John St</t>
  </si>
  <si>
    <t>HOME, Thresholds, BHRI</t>
  </si>
  <si>
    <t>Bosworth Street</t>
  </si>
  <si>
    <t>Anoka Ave</t>
  </si>
  <si>
    <t>Maple Ave</t>
  </si>
  <si>
    <t>Lavins Marina Subdivision</t>
  </si>
  <si>
    <t>Fernwood Self-Help HO Initiative</t>
  </si>
  <si>
    <t>Washington St</t>
  </si>
  <si>
    <t>Klondike Rd</t>
  </si>
  <si>
    <t>Duchess Road PSH</t>
  </si>
  <si>
    <t>60 Crompton Ave</t>
  </si>
  <si>
    <t>Colby Place</t>
  </si>
  <si>
    <t>Shippeetown Road</t>
  </si>
  <si>
    <t>Country Meadow Lane</t>
  </si>
  <si>
    <t>Sayles Mill</t>
  </si>
  <si>
    <t>Lucy's Hearth</t>
  </si>
  <si>
    <t>Quail Hollow</t>
  </si>
  <si>
    <t>Reynolds Updike Condo</t>
  </si>
  <si>
    <t>Tower Hill Road - WCCDC</t>
  </si>
  <si>
    <t>Wickford Cove</t>
  </si>
  <si>
    <t>Seafare Residences</t>
  </si>
  <si>
    <t>Audrey Street Homeownership</t>
  </si>
  <si>
    <t>Dexter Street</t>
  </si>
  <si>
    <t>Dora Street PSH</t>
  </si>
  <si>
    <t>Pekin St Rental</t>
  </si>
  <si>
    <t>Sankofa</t>
  </si>
  <si>
    <t>The Oaks at Harris Road</t>
  </si>
  <si>
    <t>Kenyon Terrace South Kingstown</t>
  </si>
  <si>
    <t>Cottrell Farm</t>
  </si>
  <si>
    <t>Grist Mill Rd</t>
  </si>
  <si>
    <t>Covington Court</t>
  </si>
  <si>
    <t>Anoka Real Estate LLC</t>
  </si>
  <si>
    <t>Joseph Ruggiero</t>
  </si>
  <si>
    <t>Neighborworks BRV</t>
  </si>
  <si>
    <t>Habitant for Humanity South County</t>
  </si>
  <si>
    <t>Church Community Housing Corp. / Habitat South County</t>
  </si>
  <si>
    <t>Seven Hills RI, Inc.</t>
  </si>
  <si>
    <t>East Greenwich Acquisitions</t>
  </si>
  <si>
    <t>620 Main Street Associates LLC</t>
  </si>
  <si>
    <t>Country Meadows LLC</t>
  </si>
  <si>
    <t>Wall Street Investments LLC</t>
  </si>
  <si>
    <t>Church Community Housing Corp</t>
  </si>
  <si>
    <t>Quail Hollow 5 LLC</t>
  </si>
  <si>
    <t>5A Builders, LLC</t>
  </si>
  <si>
    <t>Wickford Cove, LLC</t>
  </si>
  <si>
    <t>Apollo Brothers LLC</t>
  </si>
  <si>
    <t>ONE Neighborhood Builders</t>
  </si>
  <si>
    <t>CrossroadsRI</t>
  </si>
  <si>
    <t>Fellowship Health Resources, Inc.</t>
  </si>
  <si>
    <t>Smith Hill CDC / Sojourner House</t>
  </si>
  <si>
    <t>West Elmwood HDC / Peregrine</t>
  </si>
  <si>
    <t>The Oaks Smithfield LLC</t>
  </si>
  <si>
    <t>Omni Development Corp</t>
  </si>
  <si>
    <t>Pleasant Street Court LLC</t>
  </si>
  <si>
    <t>Glocester</t>
  </si>
  <si>
    <t>Middletown</t>
  </si>
  <si>
    <t>Portsmouth</t>
  </si>
  <si>
    <t>20 Bosworth Street</t>
  </si>
  <si>
    <t>10 Anoka Ave</t>
  </si>
  <si>
    <t>305 Maple Ave</t>
  </si>
  <si>
    <t>195 Narragansett Ave</t>
  </si>
  <si>
    <t>George Eddy Rd</t>
  </si>
  <si>
    <t>95 Washington St</t>
  </si>
  <si>
    <t>447 Klondike Rd</t>
  </si>
  <si>
    <t>100 Duchess Rd</t>
  </si>
  <si>
    <t>10 Queen Street, Unit 1</t>
  </si>
  <si>
    <t>235 Shippeetown Rd</t>
  </si>
  <si>
    <t>50 &amp; 56 Country Meadow Lane</t>
  </si>
  <si>
    <t>85 Industrial Circle</t>
  </si>
  <si>
    <t>19 Valley Rd</t>
  </si>
  <si>
    <t>83, 91, 129 Roland Robinson Way</t>
  </si>
  <si>
    <t>12 Stonecroft Circle, Units A &amp; B</t>
  </si>
  <si>
    <t>388 Tower Hill Rd</t>
  </si>
  <si>
    <t>22, 26, 32, 36 Wickford Cove Dr</t>
  </si>
  <si>
    <t>313 High St</t>
  </si>
  <si>
    <t>24 Seafare Ln</t>
  </si>
  <si>
    <t>Audrey St</t>
  </si>
  <si>
    <t>528 Dexter St</t>
  </si>
  <si>
    <t>27 Dora St</t>
  </si>
  <si>
    <t>46 Pekin St</t>
  </si>
  <si>
    <t>Dexter, Harrison, Warren, Wilson</t>
  </si>
  <si>
    <t>5B Morgan Lane</t>
  </si>
  <si>
    <t>327 Kenyon Ave</t>
  </si>
  <si>
    <t>Fish and Main Roads</t>
  </si>
  <si>
    <t>66 Grist Mill Rd</t>
  </si>
  <si>
    <t>5, 6, 8, 10 and 11 Covington Court</t>
  </si>
  <si>
    <t>BHRI, City HOME</t>
  </si>
  <si>
    <t>Palmer Point</t>
  </si>
  <si>
    <t>Sweet Briar</t>
  </si>
  <si>
    <t>Coach Murgo Lane</t>
  </si>
  <si>
    <t>LIHTC</t>
  </si>
  <si>
    <t>HOME, BHRI, Municipal Subsidy, LIHTC</t>
  </si>
  <si>
    <t>167 Washington Rd</t>
  </si>
  <si>
    <t>Murphy Ave</t>
  </si>
  <si>
    <t>5 Murphy Ave</t>
  </si>
  <si>
    <t>Shannock Falls</t>
  </si>
  <si>
    <t>1639A Shannock Rd</t>
  </si>
  <si>
    <t>LIHTC, BHRI, HOME</t>
  </si>
  <si>
    <t>Pinecrest</t>
  </si>
  <si>
    <t>Habitat for Humanity South County</t>
  </si>
  <si>
    <t>18 Pinecrest Drive</t>
  </si>
  <si>
    <t>Jamestown Terrace</t>
  </si>
  <si>
    <t>138 Narragansett Ave #2,5,7,13</t>
  </si>
  <si>
    <t>South Pier</t>
  </si>
  <si>
    <t>57 South Pier Rd</t>
  </si>
  <si>
    <t>Private</t>
  </si>
  <si>
    <t>New Shoreham</t>
  </si>
  <si>
    <t>Harbor Church</t>
  </si>
  <si>
    <t>Baker Hill</t>
  </si>
  <si>
    <t>Water St</t>
  </si>
  <si>
    <t>Block Island Housing Board</t>
  </si>
  <si>
    <t>West Side Rd</t>
  </si>
  <si>
    <t>Harbor House</t>
  </si>
  <si>
    <t>Reynolds Farm</t>
  </si>
  <si>
    <t>Tower Hill</t>
  </si>
  <si>
    <t>Wickford Woods</t>
  </si>
  <si>
    <t>Maplewoods</t>
  </si>
  <si>
    <t>Scituate</t>
  </si>
  <si>
    <t>Land Way</t>
  </si>
  <si>
    <t>Georgiaville</t>
  </si>
  <si>
    <t>RI Family Shelter</t>
  </si>
  <si>
    <t>RTV II</t>
  </si>
  <si>
    <t>Hilldale Rd</t>
  </si>
  <si>
    <t>111 Washington St</t>
  </si>
  <si>
    <t>Tax Credit, HOME</t>
  </si>
  <si>
    <t>Langford Estates, L.P.</t>
  </si>
  <si>
    <t>64-65 Mulberry</t>
  </si>
  <si>
    <t>Tax Credit</t>
  </si>
  <si>
    <t>223, 338, 349, 250 Wickford Court</t>
  </si>
  <si>
    <t>66 Huber Avenue</t>
  </si>
  <si>
    <t>LIHTC, BHRI, HOME, NOP</t>
  </si>
  <si>
    <t>Ava Properties LLC</t>
  </si>
  <si>
    <t>3 Land Way, 9 Land Way</t>
  </si>
  <si>
    <t>29 Whipple Avenue</t>
  </si>
  <si>
    <t>LIHTC, Thresholds, ARP</t>
  </si>
  <si>
    <t>Crossroads</t>
  </si>
  <si>
    <t>165 Beach Avenue</t>
  </si>
  <si>
    <t>15 Hilldale Rd</t>
  </si>
  <si>
    <t>Highland Ct</t>
  </si>
  <si>
    <t>3 Highland Ct A &amp; B</t>
  </si>
  <si>
    <t>10-12 Theresa Ave</t>
  </si>
  <si>
    <t>August Farm</t>
  </si>
  <si>
    <t>Francis St</t>
  </si>
  <si>
    <t>10 Francis St</t>
  </si>
  <si>
    <t>Wood Street</t>
  </si>
  <si>
    <t>429 Wood Street</t>
  </si>
  <si>
    <t>Greenridge Apartments - Phase I</t>
  </si>
  <si>
    <t>Lapham Farm Rd</t>
  </si>
  <si>
    <t>Churchwoods</t>
  </si>
  <si>
    <t>4130 Old Post Rd</t>
  </si>
  <si>
    <t>Stasiunas Company</t>
  </si>
  <si>
    <t>10 Josephine Dr</t>
  </si>
  <si>
    <t>Mixed</t>
  </si>
  <si>
    <t>376 Lonsdale Ave</t>
  </si>
  <si>
    <t>Lonsdale Avenue 2017</t>
  </si>
  <si>
    <t>BVCAP</t>
  </si>
  <si>
    <t>City HOME</t>
  </si>
  <si>
    <t>Harrison Street PSH</t>
  </si>
  <si>
    <t>68 Harrison Ave</t>
  </si>
  <si>
    <t>Amherst Gardens</t>
  </si>
  <si>
    <t>Norwich Ave</t>
  </si>
  <si>
    <t>Revitalize Southside - New 2017</t>
  </si>
  <si>
    <t>Searle Street</t>
  </si>
  <si>
    <t>48 Norwich Ave</t>
  </si>
  <si>
    <t>13 Searle St</t>
  </si>
  <si>
    <t>One Neighborhood/Amherst Gardens L.P.</t>
  </si>
  <si>
    <t>8 Hyat St, 21 Appleton St, 9 Appleton St, 42 Chaffee St, 44 Chaffee St, 45 Joslin St, 55 Julian St, 198 Amherst St, 238 Amherst St, 241 Amherst St, 267 Amherst St, 270 Amherst St,</t>
  </si>
  <si>
    <t>LIHTC, HOME, BHRI</t>
  </si>
  <si>
    <t>50, 60, 80%</t>
  </si>
  <si>
    <t>3, 5 &amp;  7 Arch St, 88 Bridgham St, 151 Lester St, 153 Lester St, 804 Borad St, 808-814 Broad St, 391 Public St, 399 Public St, 320 Prairie Ave</t>
  </si>
  <si>
    <t>LIHTC, HOME</t>
  </si>
  <si>
    <t>Fox Run Condominiums</t>
  </si>
  <si>
    <t>1C, 2F, 17D, 17G Jupiter Lane</t>
  </si>
  <si>
    <t>Stillson Road Hotel, LLC</t>
  </si>
  <si>
    <t>Limerock Condominium</t>
  </si>
  <si>
    <t>2A, 3B, 4A Fairway Dr</t>
  </si>
  <si>
    <t>4A, 5B Morgan Lane</t>
  </si>
  <si>
    <t>Limerock Development LLC</t>
  </si>
  <si>
    <t>Applecreek Apartments</t>
  </si>
  <si>
    <t>730 Windwood Drive</t>
  </si>
  <si>
    <t>CCHC</t>
  </si>
  <si>
    <t>Fair Street BHRI</t>
  </si>
  <si>
    <t>69 Fair Street</t>
  </si>
  <si>
    <t>HOME, BHRI, Thresholds</t>
  </si>
  <si>
    <t>Center Street</t>
  </si>
  <si>
    <t>46 Center St</t>
  </si>
  <si>
    <t>Habitat for Humanity East Bay</t>
  </si>
  <si>
    <t>The Terrace Condominiums</t>
  </si>
  <si>
    <t>1001 Main St, Unit 4, 7, 10, 12</t>
  </si>
  <si>
    <t>Beach Ave</t>
  </si>
  <si>
    <t>147 Beach Ave</t>
  </si>
  <si>
    <t>Burnside Avenue</t>
  </si>
  <si>
    <t>17, 42, 44, 77 Burnside Ave</t>
  </si>
  <si>
    <t>Callender Avenue</t>
  </si>
  <si>
    <t>31 Callender Ave</t>
  </si>
  <si>
    <t>Friendship Street</t>
  </si>
  <si>
    <t>24-26 Friendship St</t>
  </si>
  <si>
    <t>Girard Street</t>
  </si>
  <si>
    <t>66 Girard St #206 &amp; 308</t>
  </si>
  <si>
    <t>Tilley Avenue</t>
  </si>
  <si>
    <t>9 Tilley Ave</t>
  </si>
  <si>
    <t>84 Burnside Ave</t>
  </si>
  <si>
    <t>McKinney Cooperative Shelter</t>
  </si>
  <si>
    <t>15 Meeting St</t>
  </si>
  <si>
    <t>SHP</t>
  </si>
  <si>
    <t>Branch Street Revival</t>
  </si>
  <si>
    <t>Park Street Apartments</t>
  </si>
  <si>
    <t>69 John St, 30 Branch St Bldg B, 30 Branch St Bldg C</t>
  </si>
  <si>
    <t>40-42 Park Street</t>
  </si>
  <si>
    <t>Pawtucket HOME</t>
  </si>
  <si>
    <t>Tax Credit, BHRI</t>
  </si>
  <si>
    <t>Park Manor LLC</t>
  </si>
  <si>
    <t>60 King</t>
  </si>
  <si>
    <t>60 King St</t>
  </si>
  <si>
    <t>Trinity 60 King Four LLC</t>
  </si>
  <si>
    <t>Residences at Limerock Conominium</t>
  </si>
  <si>
    <t>Stone Post Estates</t>
  </si>
  <si>
    <t>1B, 1C, 2B, 2C, 3B, 3C, 4B, 4C, 5B, 6B, 8B, 8C, 10B, 10C, 12C Nicole Circle, 1B, 1C, 2B, 3B, 6B Justin Circle</t>
  </si>
  <si>
    <t>4A Morgan Court, 5B, 8A, 14A Morgan Lane</t>
  </si>
  <si>
    <t>1B, 2A, 3B, 4A 5B Fairway Dr</t>
  </si>
  <si>
    <t>84, 84B Smith St</t>
  </si>
  <si>
    <t>Ridge Property LLC</t>
  </si>
  <si>
    <t>Adler Properties</t>
  </si>
  <si>
    <t>Lyman Ave</t>
  </si>
  <si>
    <t>Shippen Ave</t>
  </si>
  <si>
    <t>96 Lyman Ave</t>
  </si>
  <si>
    <t>65 Shippen Ave</t>
  </si>
  <si>
    <t>Georgiaville Village Green</t>
  </si>
  <si>
    <t>Lincoln Lofts</t>
  </si>
  <si>
    <t>Cranston</t>
  </si>
  <si>
    <t>Tax Credit/RIH HOME</t>
  </si>
  <si>
    <t>Dakota</t>
  </si>
  <si>
    <t>HOME, NOP, NSP</t>
  </si>
  <si>
    <t>NSP</t>
  </si>
  <si>
    <t>NSP, City HOME</t>
  </si>
  <si>
    <t>LIHTC, City HOME, BHRI, Lead, NSP 3, NOP</t>
  </si>
  <si>
    <t>NOP, NSP</t>
  </si>
  <si>
    <t>NOP, NSP, Providence HOME</t>
  </si>
  <si>
    <t>BHRI, NOP</t>
  </si>
  <si>
    <t>80, 100%</t>
  </si>
  <si>
    <t>Land Trust</t>
  </si>
  <si>
    <t>30, 50%</t>
  </si>
  <si>
    <t>NSP, HOME</t>
  </si>
  <si>
    <t>NSP, BHRI II</t>
  </si>
  <si>
    <t>HOME, BHRI, Municipal Subsidy</t>
  </si>
  <si>
    <t>25 1/2 Burdick Ave</t>
  </si>
  <si>
    <t>HOME, HUD 202</t>
  </si>
  <si>
    <t>404 Tower Hill Road</t>
  </si>
  <si>
    <t>LIHTC, BHRI, Pawtucket HOME</t>
  </si>
  <si>
    <t>Pre-Development</t>
  </si>
  <si>
    <t>BHRI, NSP, City HOME</t>
  </si>
  <si>
    <t>SHP, NOP, BRIH HOME, THRESHOLD</t>
  </si>
  <si>
    <t>30%, 40%, 50%</t>
  </si>
  <si>
    <t>Foster</t>
  </si>
  <si>
    <t>North Providence</t>
  </si>
  <si>
    <t>Warren</t>
  </si>
  <si>
    <t>West Greenwich</t>
  </si>
  <si>
    <t>Total</t>
  </si>
  <si>
    <t>N/A</t>
  </si>
  <si>
    <t>% Rental</t>
  </si>
  <si>
    <t>% Homeown</t>
  </si>
  <si>
    <t>Income Limit Up to:</t>
  </si>
  <si>
    <t>40, 50%</t>
  </si>
  <si>
    <t>Income Limit Base:</t>
  </si>
  <si>
    <t/>
  </si>
  <si>
    <t>Lowest Income Limit</t>
  </si>
  <si>
    <t>Highest Income Limit</t>
  </si>
  <si>
    <r>
      <t xml:space="preserve">% Units with Limit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80%</t>
    </r>
  </si>
  <si>
    <r>
      <t xml:space="preserve">% Units with Limit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50%</t>
    </r>
  </si>
  <si>
    <t xml:space="preserve">Church Community Housing </t>
  </si>
  <si>
    <t>Coventry &amp; Smithfield Housing Authority</t>
  </si>
  <si>
    <t>Womens Development Corp</t>
  </si>
  <si>
    <t>Commons at Harrisville Village</t>
  </si>
  <si>
    <t>104, 106, 136, 138, 164, 171, 182, 206, 252, 234 Jefferson Rd, 284, 286 Liberty Lane</t>
  </si>
  <si>
    <t>Greenridge Apartments</t>
  </si>
  <si>
    <t>Main Street &amp; Park Place, Pascoag</t>
  </si>
  <si>
    <t>Fernwood Self-Help Initiative</t>
  </si>
  <si>
    <t>105, 110, 115, 120, 125, 130, 135, 140, 145, 150, 155, 160, 165, 170, 175 George Eddy Rd</t>
  </si>
  <si>
    <t>Prospect Heights III</t>
  </si>
  <si>
    <t>Omni/Winn</t>
  </si>
  <si>
    <t>Coventry Crossroads</t>
  </si>
  <si>
    <t>Crossroads Estates L.P.</t>
  </si>
  <si>
    <t>Harbor House (Rehab)</t>
  </si>
  <si>
    <t>Crossroads Family Housing</t>
  </si>
  <si>
    <t>The Composition (Rehab)</t>
  </si>
  <si>
    <t>Elizabeth Buffum Chace</t>
  </si>
  <si>
    <r>
      <t xml:space="preserve">% Units with Limit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30%</t>
    </r>
  </si>
  <si>
    <r>
      <t xml:space="preserve">% Units with Limit </t>
    </r>
    <r>
      <rPr>
        <b/>
        <sz val="11"/>
        <color theme="1"/>
        <rFont val="Calibri"/>
        <family val="2"/>
      </rPr>
      <t>≤</t>
    </r>
    <r>
      <rPr>
        <b/>
        <sz val="11"/>
        <color theme="1"/>
        <rFont val="Calibri"/>
        <family val="2"/>
        <scheme val="minor"/>
      </rPr>
      <t xml:space="preserve"> 100%</t>
    </r>
  </si>
  <si>
    <t>% Units with Limit = 120%</t>
  </si>
  <si>
    <t>DVV</t>
  </si>
  <si>
    <t>Prospect Heights</t>
  </si>
  <si>
    <t>D'Evan Manor</t>
  </si>
  <si>
    <t>1214 Cranston Street</t>
  </si>
  <si>
    <t>Prospect Street</t>
  </si>
  <si>
    <t>560 Prospect Street</t>
  </si>
  <si>
    <t>Cathedral Square I</t>
  </si>
  <si>
    <t>Barbara Jordan I</t>
  </si>
  <si>
    <t>Charlesgate North</t>
  </si>
  <si>
    <t>Colony House</t>
  </si>
  <si>
    <t>670 North Main Street</t>
  </si>
  <si>
    <t>1 Cadillac Drive</t>
  </si>
  <si>
    <t>2 Cathedral Square</t>
  </si>
  <si>
    <t>15-17 Temple Street</t>
  </si>
  <si>
    <t>Bradford Court</t>
  </si>
  <si>
    <t>251 Main Street</t>
  </si>
  <si>
    <t>Chimney Hill Apts</t>
  </si>
  <si>
    <t>2065 Mendon Road</t>
  </si>
  <si>
    <t>Washington Hill Apts</t>
  </si>
  <si>
    <t>100-104 Wake Robin Road</t>
  </si>
  <si>
    <t>Greenwood Terrace</t>
  </si>
  <si>
    <t>Matthew XXV</t>
  </si>
  <si>
    <t>2426 Post Road</t>
  </si>
  <si>
    <t>359 Greenwich Avenue</t>
  </si>
  <si>
    <t>Cherry Hill / Cherry Briggs</t>
  </si>
  <si>
    <t>204 Greenville Avenue</t>
  </si>
  <si>
    <t>Aaron Briggs / Cherry Briggs</t>
  </si>
  <si>
    <t>Pierce Manor</t>
  </si>
  <si>
    <t>Charles Places</t>
  </si>
  <si>
    <t>301 Cranston Street</t>
  </si>
  <si>
    <t>20 Grand Street</t>
  </si>
  <si>
    <t>460 Charles Street</t>
  </si>
  <si>
    <t>30, 50, 60%</t>
  </si>
  <si>
    <t>LIHTC, BHRI, HTF</t>
  </si>
  <si>
    <t>Tax Credit, RIH HOME</t>
  </si>
  <si>
    <t>30, 50, 80%</t>
  </si>
  <si>
    <t>RIH Section 8</t>
  </si>
  <si>
    <t>East Matunuck Farms</t>
  </si>
  <si>
    <t>The Glen at Saugatucket</t>
  </si>
  <si>
    <t>High Tide Landing LLC</t>
  </si>
  <si>
    <t>Nicole Circle</t>
  </si>
  <si>
    <t>E. Matunuck Farm Dr</t>
  </si>
  <si>
    <t>64 &amp; 83 Sophia Court</t>
  </si>
  <si>
    <t>HUD Section 8</t>
  </si>
  <si>
    <t>Charlesgate North Apartments LP</t>
  </si>
  <si>
    <t>HUD 236, Tax Credit, CAP</t>
  </si>
  <si>
    <t>30, 50, 60, 80%</t>
  </si>
  <si>
    <t>Tax Credit, RIH Section 8</t>
  </si>
  <si>
    <t>Prospect Redevelopment II Limited Partnership</t>
  </si>
  <si>
    <t>33 Ardway Avenue</t>
  </si>
  <si>
    <t>State RAP</t>
  </si>
  <si>
    <t>Cathedral Dev Group</t>
  </si>
  <si>
    <t>RIH Section 8, Tax Credit</t>
  </si>
  <si>
    <t>E.A. Fish</t>
  </si>
  <si>
    <t>Subsidized Housing Partners</t>
  </si>
  <si>
    <t>St Paul</t>
  </si>
  <si>
    <t>POAH Cherry Hill, LLC.</t>
  </si>
  <si>
    <t>HUD 236, Section 8</t>
  </si>
  <si>
    <t>5-Year Average</t>
  </si>
  <si>
    <t>10-Year Average</t>
  </si>
  <si>
    <t>EPN Housing - Southlawn Palms</t>
  </si>
  <si>
    <t>EPN Housing - New City Apartments</t>
  </si>
  <si>
    <t>8 Nebraska Street</t>
  </si>
  <si>
    <t>116 Evergreen Street</t>
  </si>
  <si>
    <t>9 Tanner Street, 17 Tanner St, 136 Pearl St, 98 Somerset St, 108 Somerset St, 104 Somerset St, 91 Providence St, 66 Providence St, 1 Tanner St, 146 Pearl St, 102 Somerset St</t>
  </si>
  <si>
    <t>Vitus Group</t>
  </si>
  <si>
    <t>Revitalize Southside - Providence Tanner 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</si>
</sst>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9" fontId="0" fillId="0" borderId="0" xfId="1" applyFont="1" applyAlignment="1">
      <alignment horizontal="right"/>
    </xf>
    <xf numFmtId="9" fontId="0" fillId="0" borderId="0" xfId="1" applyFont="1" applyAlignment="1">
      <alignment horizontal="left"/>
    </xf>
    <xf numFmtId="0" fontId="0" fillId="0" borderId="0" xfId="1" applyNumberFormat="1" applyFont="1" applyAlignment="1">
      <alignment horizontal="right"/>
    </xf>
    <xf numFmtId="9" fontId="0" fillId="0" borderId="0" xfId="1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top"/>
    </xf>
    <xf numFmtId="0" fontId="5" fillId="0" borderId="0" xfId="3" applyFont="1" applyFill="1" applyAlignment="1">
      <alignment horizontal="right" wrapText="1"/>
    </xf>
    <xf numFmtId="0" fontId="5" fillId="0" borderId="0" xfId="0" applyFont="1" applyFill="1" applyAlignment="1">
      <alignment horizontal="right" vertical="top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9" fontId="1" fillId="0" borderId="0" xfId="1" applyFont="1" applyAlignment="1">
      <alignment horizontal="left"/>
    </xf>
    <xf numFmtId="0" fontId="0" fillId="0" borderId="0" xfId="0" applyFont="1" applyBorder="1" applyAlignment="1">
      <alignment horizontal="left"/>
    </xf>
    <xf numFmtId="9" fontId="0" fillId="0" borderId="0" xfId="1" applyFont="1" applyBorder="1" applyAlignment="1">
      <alignment horizontal="left"/>
    </xf>
    <xf numFmtId="0" fontId="4" fillId="0" borderId="0" xfId="0" applyFont="1" applyFill="1" applyBorder="1" applyAlignment="1">
      <alignment horizontal="right" vertical="top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/>
    <xf numFmtId="0" fontId="0" fillId="0" borderId="0" xfId="0" applyFont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0" fillId="0" borderId="0" xfId="1" applyNumberFormat="1" applyFont="1"/>
    <xf numFmtId="0" fontId="8" fillId="0" borderId="10" xfId="0" applyFont="1" applyBorder="1" applyAlignment="1">
      <alignment horizontal="center" vertical="center"/>
    </xf>
    <xf numFmtId="0" fontId="0" fillId="0" borderId="11" xfId="0" applyBorder="1"/>
    <xf numFmtId="164" fontId="0" fillId="0" borderId="7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9" fontId="0" fillId="0" borderId="0" xfId="1" applyFont="1" applyBorder="1" applyAlignment="1">
      <alignment horizontal="right"/>
    </xf>
    <xf numFmtId="0" fontId="0" fillId="0" borderId="0" xfId="0" applyBorder="1"/>
    <xf numFmtId="9" fontId="0" fillId="0" borderId="0" xfId="1" applyNumberFormat="1" applyFont="1"/>
    <xf numFmtId="9" fontId="0" fillId="0" borderId="0" xfId="1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9" fontId="6" fillId="0" borderId="0" xfId="1" applyFont="1" applyAlignment="1">
      <alignment horizontal="left" vertical="center"/>
    </xf>
    <xf numFmtId="9" fontId="6" fillId="0" borderId="0" xfId="1" applyFont="1" applyAlignment="1">
      <alignment horizontal="right" vertical="center"/>
    </xf>
    <xf numFmtId="164" fontId="0" fillId="0" borderId="0" xfId="1" applyNumberFormat="1" applyFont="1" applyAlignment="1">
      <alignment vertical="center" wrapText="1"/>
    </xf>
    <xf numFmtId="164" fontId="0" fillId="0" borderId="3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left"/>
    </xf>
    <xf numFmtId="164" fontId="0" fillId="0" borderId="11" xfId="1" applyNumberFormat="1" applyFont="1" applyBorder="1" applyAlignment="1">
      <alignment horizontal="center"/>
    </xf>
    <xf numFmtId="9" fontId="0" fillId="0" borderId="6" xfId="1" applyFont="1" applyBorder="1"/>
    <xf numFmtId="9" fontId="0" fillId="0" borderId="7" xfId="1" applyFont="1" applyBorder="1"/>
    <xf numFmtId="9" fontId="0" fillId="0" borderId="8" xfId="1" applyFont="1" applyBorder="1"/>
    <xf numFmtId="9" fontId="0" fillId="0" borderId="6" xfId="1" applyFont="1" applyBorder="1" applyAlignment="1">
      <alignment wrapText="1"/>
    </xf>
    <xf numFmtId="9" fontId="0" fillId="0" borderId="7" xfId="1" applyFont="1" applyBorder="1" applyAlignment="1">
      <alignment wrapText="1"/>
    </xf>
    <xf numFmtId="9" fontId="0" fillId="0" borderId="8" xfId="1" applyFont="1" applyBorder="1" applyAlignment="1">
      <alignment wrapText="1"/>
    </xf>
    <xf numFmtId="9" fontId="0" fillId="0" borderId="12" xfId="1" applyFont="1" applyBorder="1" applyAlignment="1">
      <alignment wrapText="1"/>
    </xf>
    <xf numFmtId="9" fontId="0" fillId="0" borderId="3" xfId="1" applyFont="1" applyBorder="1" applyAlignment="1">
      <alignment wrapText="1"/>
    </xf>
    <xf numFmtId="9" fontId="0" fillId="0" borderId="11" xfId="1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/>
    </xf>
    <xf numFmtId="9" fontId="0" fillId="0" borderId="5" xfId="1" applyFont="1" applyBorder="1" applyAlignment="1">
      <alignment wrapText="1"/>
    </xf>
    <xf numFmtId="9" fontId="0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right"/>
    </xf>
    <xf numFmtId="9" fontId="0" fillId="0" borderId="0" xfId="0" applyNumberFormat="1" applyFont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9" fontId="0" fillId="0" borderId="0" xfId="1" applyFont="1" applyFill="1" applyAlignment="1">
      <alignment horizontal="left"/>
    </xf>
    <xf numFmtId="9" fontId="0" fillId="0" borderId="0" xfId="1" applyFont="1" applyFill="1" applyAlignment="1">
      <alignment horizontal="right"/>
    </xf>
    <xf numFmtId="9" fontId="0" fillId="0" borderId="0" xfId="1" applyNumberFormat="1" applyFont="1" applyFill="1"/>
    <xf numFmtId="0" fontId="0" fillId="0" borderId="0" xfId="0" applyFill="1"/>
    <xf numFmtId="0" fontId="0" fillId="0" borderId="12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8" fillId="0" borderId="10" xfId="0" applyFont="1" applyBorder="1" applyAlignment="1">
      <alignment horizontal="center" vertical="center" wrapText="1"/>
    </xf>
  </cellXfs>
  <cellStyles count="7">
    <cellStyle name="Normal" xfId="0" builtinId="0"/>
    <cellStyle name="Normal 2" xfId="2" xr:uid="{D30C3C36-474B-49AA-A9BA-1D29F19E7A32}"/>
    <cellStyle name="Normal 2 2" xfId="4" xr:uid="{818EE60A-3B8F-4036-9677-CBC3A9613321}"/>
    <cellStyle name="Normal 3" xfId="6" xr:uid="{46A36CE1-170B-4A1C-8F8D-E70513F0FE52}"/>
    <cellStyle name="Normal_Sheet1" xfId="3" xr:uid="{D3F4F2EE-793C-4D5A-A0D9-85B6E4B39DB6}"/>
    <cellStyle name="Percent" xfId="1" builtinId="5"/>
    <cellStyle name="Percent 2" xfId="5" xr:uid="{7B6A6536-B4E9-41E1-8067-180283BB0E6B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cholas Turcotte" id="{8534A845-05EE-4C50-B50D-9DC9AAC9C590}" userId="S::nturcotte@rihousing.com::bc60455a-480f-4a7f-b3e8-3c1bcbb981bb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66B350-4529-4A9E-9967-549623AE188D}" name="Table1" displayName="Table1" ref="A1:L269" totalsRowCount="1">
  <autoFilter ref="A1:L268" xr:uid="{36AF7022-1DE1-4D58-AD59-73A121A72176}"/>
  <sortState xmlns:xlrd2="http://schemas.microsoft.com/office/spreadsheetml/2017/richdata2" ref="A2:L268">
    <sortCondition descending="1" ref="A1:A268"/>
  </sortState>
  <tableColumns count="12">
    <tableColumn id="1" xr3:uid="{F5166AC5-7175-4CBD-9C29-A91C2AEA492E}" name="Year" dataDxfId="54" totalsRowDxfId="53"/>
    <tableColumn id="2" xr3:uid="{E4A68DFB-BC64-4687-A0A1-6A0B63BE3078}" name="Development" dataDxfId="52" totalsRowDxfId="51"/>
    <tableColumn id="3" xr3:uid="{EA33E898-FAC3-447D-BC53-D34B9164E98F}" name="Developer" dataDxfId="50" totalsRowDxfId="49"/>
    <tableColumn id="4" xr3:uid="{32C0360C-FD8C-4D4A-AC03-FE45C6D3D843}" name="Municipality" dataDxfId="48" totalsRowDxfId="47"/>
    <tableColumn id="5" xr3:uid="{6E84C525-2278-46E8-828A-C0EB31BE252C}" name="Rent/Own" dataDxfId="46" totalsRowDxfId="45"/>
    <tableColumn id="6" xr3:uid="{49360B8D-0792-45A5-B4A7-BAAC2264E941}" name="Population" dataDxfId="44" totalsRowDxfId="43"/>
    <tableColumn id="7" xr3:uid="{86F38992-295E-433D-A97C-DD123753E342}" name="Address" dataDxfId="42" totalsRowDxfId="41"/>
    <tableColumn id="8" xr3:uid="{69439FB5-C722-43DE-841E-72262D819E93}" name="Unit Count" dataDxfId="40" totalsRowDxfId="39"/>
    <tableColumn id="9" xr3:uid="{42492122-0AF0-425D-9EED-F5BC3F2C396D}" name="Funding Source" dataDxfId="38" totalsRowDxfId="37" dataCellStyle="Percent"/>
    <tableColumn id="10" xr3:uid="{62097ACA-89D5-4C13-BAC3-C3B6534C6788}" name="Income Limit" dataDxfId="36" totalsRowDxfId="35" dataCellStyle="Percent"/>
    <tableColumn id="12" xr3:uid="{0FD7C09D-9C32-4074-B3A5-8F2549F037FD}" name="Income Limit Base:" totalsRowFunction="custom" dataDxfId="34" totalsRowDxfId="33" dataCellStyle="Percent">
      <totalsRowFormula>AVERAGE(Table1[Income Limit Base:])</totalsRowFormula>
    </tableColumn>
    <tableColumn id="11" xr3:uid="{F8C33CCB-F569-4468-8F69-33A242CEBE70}" name="Income Limit Up to:" totalsRowFunction="custom" dataDxfId="32" totalsRowDxfId="31" dataCellStyle="Percent">
      <totalsRowFormula>AVERAGE(Table1[Income Limit Up to:])</totalsRow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3BFEDB-4330-4C15-AF3C-3184019555CF}" name="Table13" displayName="Table13" ref="A1:L27">
  <autoFilter ref="A1:L27" xr:uid="{36AF7022-1DE1-4D58-AD59-73A121A72176}"/>
  <sortState xmlns:xlrd2="http://schemas.microsoft.com/office/spreadsheetml/2017/richdata2" ref="A2:L2">
    <sortCondition descending="1" ref="A1:A2"/>
  </sortState>
  <tableColumns count="12">
    <tableColumn id="1" xr3:uid="{36FFB09A-7C73-4818-BCC4-7B37EBDA8144}" name="Year" dataDxfId="30" totalsRowDxfId="29"/>
    <tableColumn id="2" xr3:uid="{F649DE87-68D5-4834-8189-F4E3F2FA8B3C}" name="Development" dataDxfId="28" totalsRowDxfId="27"/>
    <tableColumn id="3" xr3:uid="{D2AA4513-C8CA-443E-9408-719F6D3A9782}" name="Developer" dataDxfId="26" totalsRowDxfId="25"/>
    <tableColumn id="4" xr3:uid="{448C107A-9DB2-419E-9C2F-CD5B1A5E001F}" name="Municipality" dataDxfId="24" totalsRowDxfId="23"/>
    <tableColumn id="5" xr3:uid="{EEE1E859-0426-4362-AB2F-4A27ADAB9404}" name="Rent/Own" dataDxfId="22" totalsRowDxfId="21"/>
    <tableColumn id="6" xr3:uid="{EDD99815-CEBD-4802-9FC4-8D2A0CAA41EC}" name="Population" dataDxfId="20" totalsRowDxfId="19"/>
    <tableColumn id="7" xr3:uid="{9ADF14AC-E82A-4BD7-A644-1B7B0031BEFC}" name="Address" dataDxfId="18" totalsRowDxfId="17"/>
    <tableColumn id="8" xr3:uid="{8AB30B76-09DE-43C0-985C-185AC8C8B978}" name="Unit Count" dataDxfId="16" totalsRowDxfId="15"/>
    <tableColumn id="9" xr3:uid="{217EB0E8-9BB0-4968-8AF8-C61F52A5AE96}" name="Funding Source" dataDxfId="14" totalsRowDxfId="13" dataCellStyle="Percent"/>
    <tableColumn id="10" xr3:uid="{C44EF9FA-C497-4C6E-8E9B-B0817A7D2B37}" name="Income Limit" dataDxfId="12" totalsRowDxfId="11" dataCellStyle="Percent"/>
    <tableColumn id="12" xr3:uid="{2E3EE5C7-F1DD-4F16-B71E-E8AAFAD3DC66}" name="Income Limit Base:" totalsRowFunction="custom" dataDxfId="10" totalsRowDxfId="9" dataCellStyle="Percent">
      <totalsRowFormula>AVERAGE(Table13[Income Limit Base:])</totalsRowFormula>
    </tableColumn>
    <tableColumn id="11" xr3:uid="{BB82C4EE-1954-4E12-BBB9-EBD820D0E367}" name="Income Limit Up to:" totalsRowFunction="custom" dataDxfId="8" totalsRowDxfId="7" dataCellStyle="Percent">
      <totalsRowFormula>AVERAGE(Table13[Income Limit Up to:])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1" dT="2021-09-22T15:45:42.90" personId="{8534A845-05EE-4C50-B50D-9DC9AAC9C590}" id="{76C4BBEF-353A-4ECE-88DF-425C8A298D18}">
    <text>=IF(LEN([@[Income Limit]])&gt;3,RIGHT([@[Income Limit]],(LEN([@[Income Limit]])-SEARCH(",",[@[Income Limit]],7))),[@[Income Limit]])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" dT="2021-09-22T15:45:42.90" personId="{8534A845-05EE-4C50-B50D-9DC9AAC9C590}" id="{149A25F0-5DEB-4CDD-8E7C-239F9AA80302}">
    <text>=IF(LEN([@[Income Limit]])&gt;3,RIGHT([@[Income Limit]],(LEN([@[Income Limit]])-SEARCH(",",[@[Income Limit]],7))),[@[Income Limit]])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E0A40-1F24-4352-AF5E-EAE8A12A2CD6}">
  <dimension ref="A1:P270"/>
  <sheetViews>
    <sheetView tabSelected="1" zoomScale="90" zoomScaleNormal="90" workbookViewId="0">
      <pane ySplit="1" topLeftCell="A248" activePane="bottomLeft" state="frozen"/>
      <selection pane="bottomLeft"/>
    </sheetView>
  </sheetViews>
  <sheetFormatPr defaultRowHeight="14.5" x14ac:dyDescent="0.35"/>
  <cols>
    <col min="1" max="1" width="9.08984375" style="6"/>
    <col min="2" max="2" width="40.6328125" style="5" bestFit="1" customWidth="1"/>
    <col min="3" max="3" width="44.26953125" style="5" bestFit="1" customWidth="1"/>
    <col min="4" max="4" width="16" style="5" bestFit="1" customWidth="1"/>
    <col min="5" max="5" width="15.81640625" style="5" bestFit="1" customWidth="1"/>
    <col min="6" max="6" width="13.6328125" style="5" bestFit="1" customWidth="1"/>
    <col min="7" max="7" width="15.81640625" style="5" customWidth="1"/>
    <col min="8" max="8" width="12.6328125" style="8" customWidth="1"/>
    <col min="9" max="9" width="48" style="2" bestFit="1" customWidth="1"/>
    <col min="10" max="11" width="14.7265625" style="1" customWidth="1"/>
    <col min="12" max="12" width="12.26953125" style="32" customWidth="1"/>
    <col min="16" max="16" width="13.08984375" bestFit="1" customWidth="1"/>
  </cols>
  <sheetData>
    <row r="1" spans="1:16" ht="29" x14ac:dyDescent="0.35">
      <c r="A1" s="12" t="s">
        <v>0</v>
      </c>
      <c r="B1" s="13" t="s">
        <v>1</v>
      </c>
      <c r="C1" s="13" t="s">
        <v>2</v>
      </c>
      <c r="D1" s="13" t="s">
        <v>3</v>
      </c>
      <c r="E1" s="13" t="s">
        <v>5</v>
      </c>
      <c r="F1" s="44" t="s">
        <v>6</v>
      </c>
      <c r="G1" s="44" t="s">
        <v>8</v>
      </c>
      <c r="H1" s="45" t="s">
        <v>9</v>
      </c>
      <c r="I1" s="46" t="s">
        <v>4</v>
      </c>
      <c r="J1" s="47" t="s">
        <v>7</v>
      </c>
      <c r="K1" s="48" t="s">
        <v>735</v>
      </c>
      <c r="L1" s="48" t="s">
        <v>733</v>
      </c>
      <c r="O1" s="22" t="s">
        <v>0</v>
      </c>
      <c r="P1" s="22" t="s">
        <v>117</v>
      </c>
    </row>
    <row r="2" spans="1:16" x14ac:dyDescent="0.35">
      <c r="A2" s="70">
        <v>2020</v>
      </c>
      <c r="B2" s="71" t="s">
        <v>699</v>
      </c>
      <c r="C2" s="71" t="s">
        <v>742</v>
      </c>
      <c r="D2" s="71" t="s">
        <v>392</v>
      </c>
      <c r="E2" s="71" t="s">
        <v>47</v>
      </c>
      <c r="F2" s="71" t="s">
        <v>12</v>
      </c>
      <c r="G2" s="71" t="s">
        <v>605</v>
      </c>
      <c r="H2" s="8">
        <v>2</v>
      </c>
      <c r="I2" s="72" t="s">
        <v>606</v>
      </c>
      <c r="J2" s="73"/>
      <c r="K2" s="73" t="s">
        <v>736</v>
      </c>
      <c r="L2" s="74"/>
      <c r="O2" s="21">
        <v>2011</v>
      </c>
      <c r="P2" s="20">
        <f t="shared" ref="P2:P11" si="0">SUMIF(A:A,O2,H:H)</f>
        <v>328</v>
      </c>
    </row>
    <row r="3" spans="1:16" x14ac:dyDescent="0.35">
      <c r="A3" s="70">
        <v>2020</v>
      </c>
      <c r="B3" s="71" t="s">
        <v>567</v>
      </c>
      <c r="C3" s="71" t="s">
        <v>743</v>
      </c>
      <c r="D3" s="71" t="s">
        <v>338</v>
      </c>
      <c r="E3" s="71" t="s">
        <v>47</v>
      </c>
      <c r="F3" s="71" t="s">
        <v>12</v>
      </c>
      <c r="G3" s="71"/>
      <c r="H3" s="8">
        <v>32</v>
      </c>
      <c r="I3" s="72" t="s">
        <v>569</v>
      </c>
      <c r="J3" s="73" t="s">
        <v>104</v>
      </c>
      <c r="K3" s="73">
        <v>0.5</v>
      </c>
      <c r="L3" s="74">
        <v>0.6</v>
      </c>
      <c r="O3" s="12">
        <v>2012</v>
      </c>
      <c r="P3" s="14">
        <f t="shared" si="0"/>
        <v>363</v>
      </c>
    </row>
    <row r="4" spans="1:16" x14ac:dyDescent="0.35">
      <c r="A4" s="70">
        <v>2020</v>
      </c>
      <c r="B4" s="71" t="s">
        <v>584</v>
      </c>
      <c r="C4" s="71" t="s">
        <v>741</v>
      </c>
      <c r="D4" s="71" t="s">
        <v>337</v>
      </c>
      <c r="E4" s="71" t="s">
        <v>47</v>
      </c>
      <c r="F4" s="71" t="s">
        <v>136</v>
      </c>
      <c r="G4" s="71" t="s">
        <v>595</v>
      </c>
      <c r="H4" s="8">
        <v>3</v>
      </c>
      <c r="I4" s="72" t="s">
        <v>702</v>
      </c>
      <c r="J4" s="73">
        <v>0.6</v>
      </c>
      <c r="K4" s="73">
        <v>0.6</v>
      </c>
      <c r="L4" s="74">
        <v>0.6</v>
      </c>
      <c r="O4" s="21">
        <v>2013</v>
      </c>
      <c r="P4" s="20">
        <f t="shared" si="0"/>
        <v>198</v>
      </c>
    </row>
    <row r="5" spans="1:16" x14ac:dyDescent="0.35">
      <c r="A5" s="70">
        <v>2020</v>
      </c>
      <c r="B5" s="71" t="s">
        <v>700</v>
      </c>
      <c r="C5" s="71" t="s">
        <v>703</v>
      </c>
      <c r="D5" s="71" t="s">
        <v>161</v>
      </c>
      <c r="E5" s="71" t="s">
        <v>47</v>
      </c>
      <c r="F5" s="71" t="s">
        <v>12</v>
      </c>
      <c r="G5" s="71"/>
      <c r="H5" s="8">
        <v>43</v>
      </c>
      <c r="I5" s="72"/>
      <c r="J5" s="73"/>
      <c r="K5" s="73" t="s">
        <v>736</v>
      </c>
      <c r="L5" s="74"/>
      <c r="O5" s="12">
        <v>2014</v>
      </c>
      <c r="P5" s="14">
        <f t="shared" si="0"/>
        <v>101</v>
      </c>
    </row>
    <row r="6" spans="1:16" x14ac:dyDescent="0.35">
      <c r="A6" s="70">
        <v>2020</v>
      </c>
      <c r="B6" s="71" t="s">
        <v>559</v>
      </c>
      <c r="C6" s="71" t="s">
        <v>423</v>
      </c>
      <c r="D6" s="71" t="s">
        <v>11</v>
      </c>
      <c r="E6" s="71" t="s">
        <v>47</v>
      </c>
      <c r="F6" s="71" t="s">
        <v>12</v>
      </c>
      <c r="G6" s="71" t="s">
        <v>561</v>
      </c>
      <c r="H6" s="8">
        <v>11</v>
      </c>
      <c r="I6" s="72" t="s">
        <v>562</v>
      </c>
      <c r="J6" s="73" t="s">
        <v>104</v>
      </c>
      <c r="K6" s="73">
        <v>0.5</v>
      </c>
      <c r="L6" s="74">
        <v>0.6</v>
      </c>
      <c r="O6" s="21">
        <v>2015</v>
      </c>
      <c r="P6" s="20">
        <f t="shared" si="0"/>
        <v>185</v>
      </c>
    </row>
    <row r="7" spans="1:16" x14ac:dyDescent="0.35">
      <c r="A7" s="70">
        <v>2020</v>
      </c>
      <c r="B7" s="71" t="s">
        <v>744</v>
      </c>
      <c r="C7" s="71" t="s">
        <v>43</v>
      </c>
      <c r="D7" s="71" t="s">
        <v>14</v>
      </c>
      <c r="E7" s="71" t="s">
        <v>126</v>
      </c>
      <c r="F7" s="71" t="s">
        <v>12</v>
      </c>
      <c r="G7" s="71" t="s">
        <v>745</v>
      </c>
      <c r="H7" s="8">
        <v>3</v>
      </c>
      <c r="I7" s="72" t="s">
        <v>44</v>
      </c>
      <c r="J7" s="73"/>
      <c r="K7" s="73" t="s">
        <v>736</v>
      </c>
      <c r="L7" s="74"/>
      <c r="O7" s="12">
        <v>2016</v>
      </c>
      <c r="P7" s="14">
        <f t="shared" si="0"/>
        <v>162</v>
      </c>
    </row>
    <row r="8" spans="1:16" x14ac:dyDescent="0.35">
      <c r="A8" s="77">
        <v>2020</v>
      </c>
      <c r="B8" s="23" t="s">
        <v>746</v>
      </c>
      <c r="C8" s="23" t="s">
        <v>270</v>
      </c>
      <c r="D8" s="23" t="s">
        <v>14</v>
      </c>
      <c r="E8" s="23" t="s">
        <v>47</v>
      </c>
      <c r="F8" s="23" t="s">
        <v>12</v>
      </c>
      <c r="G8" s="23" t="s">
        <v>747</v>
      </c>
      <c r="H8" s="78">
        <v>21</v>
      </c>
      <c r="I8" s="2" t="s">
        <v>100</v>
      </c>
      <c r="J8" s="1">
        <v>0.6</v>
      </c>
      <c r="K8" s="1">
        <v>0.6</v>
      </c>
      <c r="L8" s="1">
        <v>0.6</v>
      </c>
      <c r="O8" s="21">
        <v>2017</v>
      </c>
      <c r="P8" s="20">
        <f t="shared" si="0"/>
        <v>210</v>
      </c>
    </row>
    <row r="9" spans="1:16" x14ac:dyDescent="0.35">
      <c r="A9" s="70">
        <v>2020</v>
      </c>
      <c r="B9" s="71" t="s">
        <v>748</v>
      </c>
      <c r="C9" s="71" t="s">
        <v>270</v>
      </c>
      <c r="D9" s="71" t="s">
        <v>14</v>
      </c>
      <c r="E9" s="71" t="s">
        <v>126</v>
      </c>
      <c r="F9" s="71" t="s">
        <v>12</v>
      </c>
      <c r="G9" s="71" t="s">
        <v>749</v>
      </c>
      <c r="H9" s="8">
        <v>8</v>
      </c>
      <c r="I9" s="72" t="s">
        <v>42</v>
      </c>
      <c r="J9" s="73">
        <v>0.8</v>
      </c>
      <c r="K9" s="73">
        <v>0.8</v>
      </c>
      <c r="L9" s="74">
        <v>0.8</v>
      </c>
      <c r="O9" s="12">
        <v>2018</v>
      </c>
      <c r="P9" s="14">
        <f t="shared" si="0"/>
        <v>183</v>
      </c>
    </row>
    <row r="10" spans="1:16" x14ac:dyDescent="0.35">
      <c r="A10" s="6">
        <v>2019</v>
      </c>
      <c r="B10" s="5" t="s">
        <v>559</v>
      </c>
      <c r="C10" s="5" t="s">
        <v>423</v>
      </c>
      <c r="D10" s="5" t="s">
        <v>11</v>
      </c>
      <c r="E10" s="5" t="s">
        <v>47</v>
      </c>
      <c r="F10" s="5" t="s">
        <v>12</v>
      </c>
      <c r="G10" s="5" t="s">
        <v>561</v>
      </c>
      <c r="H10" s="8">
        <v>40</v>
      </c>
      <c r="I10" s="2" t="s">
        <v>562</v>
      </c>
      <c r="J10" s="1" t="s">
        <v>104</v>
      </c>
      <c r="K10" s="1">
        <v>0.5</v>
      </c>
      <c r="L10" s="42">
        <v>0.6</v>
      </c>
      <c r="O10" s="21">
        <v>2019</v>
      </c>
      <c r="P10" s="20">
        <f t="shared" si="0"/>
        <v>188</v>
      </c>
    </row>
    <row r="11" spans="1:16" x14ac:dyDescent="0.35">
      <c r="A11" s="6">
        <v>2019</v>
      </c>
      <c r="B11" s="5" t="s">
        <v>560</v>
      </c>
      <c r="C11" s="5" t="s">
        <v>423</v>
      </c>
      <c r="D11" s="5" t="s">
        <v>11</v>
      </c>
      <c r="E11" s="5" t="s">
        <v>47</v>
      </c>
      <c r="F11" s="5" t="s">
        <v>12</v>
      </c>
      <c r="G11" s="5" t="s">
        <v>564</v>
      </c>
      <c r="H11" s="8">
        <v>6</v>
      </c>
      <c r="I11" s="2" t="s">
        <v>563</v>
      </c>
      <c r="J11" s="1" t="s">
        <v>104</v>
      </c>
      <c r="K11" s="1">
        <v>0.5</v>
      </c>
      <c r="L11" s="42">
        <v>0.6</v>
      </c>
      <c r="O11" s="12">
        <v>2020</v>
      </c>
      <c r="P11" s="14">
        <f t="shared" si="0"/>
        <v>123</v>
      </c>
    </row>
    <row r="12" spans="1:16" x14ac:dyDescent="0.35">
      <c r="A12" s="6">
        <v>2019</v>
      </c>
      <c r="B12" s="5" t="s">
        <v>565</v>
      </c>
      <c r="D12" s="5" t="s">
        <v>424</v>
      </c>
      <c r="E12" s="5" t="s">
        <v>47</v>
      </c>
      <c r="F12" s="5" t="s">
        <v>12</v>
      </c>
      <c r="G12" s="5" t="s">
        <v>566</v>
      </c>
      <c r="H12" s="8">
        <v>1</v>
      </c>
      <c r="I12" s="2" t="s">
        <v>44</v>
      </c>
      <c r="K12" s="1" t="s">
        <v>736</v>
      </c>
      <c r="L12" s="42"/>
      <c r="O12" s="23"/>
      <c r="P12" s="23"/>
    </row>
    <row r="13" spans="1:16" x14ac:dyDescent="0.35">
      <c r="A13" s="6">
        <v>2019</v>
      </c>
      <c r="B13" s="5" t="s">
        <v>567</v>
      </c>
      <c r="C13" s="5" t="s">
        <v>87</v>
      </c>
      <c r="D13" s="5" t="s">
        <v>18</v>
      </c>
      <c r="E13" s="5" t="s">
        <v>47</v>
      </c>
      <c r="F13" s="5" t="s">
        <v>12</v>
      </c>
      <c r="G13" s="5" t="s">
        <v>568</v>
      </c>
      <c r="H13" s="8">
        <v>11</v>
      </c>
      <c r="I13" s="2" t="s">
        <v>569</v>
      </c>
      <c r="J13" s="1" t="s">
        <v>104</v>
      </c>
      <c r="K13" s="1">
        <v>0.5</v>
      </c>
      <c r="L13" s="42">
        <v>0.6</v>
      </c>
    </row>
    <row r="14" spans="1:16" x14ac:dyDescent="0.35">
      <c r="A14" s="6">
        <v>2019</v>
      </c>
      <c r="B14" s="5" t="s">
        <v>570</v>
      </c>
      <c r="C14" s="5" t="s">
        <v>571</v>
      </c>
      <c r="D14" s="5" t="s">
        <v>144</v>
      </c>
      <c r="E14" s="5" t="s">
        <v>126</v>
      </c>
      <c r="F14" s="5" t="s">
        <v>12</v>
      </c>
      <c r="G14" s="5" t="s">
        <v>572</v>
      </c>
      <c r="H14" s="8">
        <v>1</v>
      </c>
      <c r="I14" s="2" t="s">
        <v>114</v>
      </c>
      <c r="J14" s="1">
        <v>0.8</v>
      </c>
      <c r="K14" s="1">
        <v>0.8</v>
      </c>
      <c r="L14" s="42">
        <v>0.8</v>
      </c>
    </row>
    <row r="15" spans="1:16" x14ac:dyDescent="0.35">
      <c r="A15" s="6">
        <v>2019</v>
      </c>
      <c r="B15" s="5" t="s">
        <v>610</v>
      </c>
      <c r="C15" s="5" t="s">
        <v>571</v>
      </c>
      <c r="D15" s="5" t="s">
        <v>144</v>
      </c>
      <c r="E15" s="5" t="s">
        <v>126</v>
      </c>
      <c r="F15" s="5" t="s">
        <v>12</v>
      </c>
      <c r="G15" s="5" t="s">
        <v>611</v>
      </c>
      <c r="H15" s="8">
        <v>2</v>
      </c>
      <c r="I15" s="2" t="s">
        <v>147</v>
      </c>
      <c r="K15" s="1" t="s">
        <v>736</v>
      </c>
      <c r="L15" s="42"/>
    </row>
    <row r="16" spans="1:16" x14ac:dyDescent="0.35">
      <c r="A16" s="6">
        <v>2019</v>
      </c>
      <c r="B16" s="5" t="s">
        <v>573</v>
      </c>
      <c r="C16" s="5" t="s">
        <v>167</v>
      </c>
      <c r="D16" s="5" t="s">
        <v>156</v>
      </c>
      <c r="E16" s="5" t="s">
        <v>126</v>
      </c>
      <c r="F16" s="5" t="s">
        <v>12</v>
      </c>
      <c r="G16" s="5" t="s">
        <v>574</v>
      </c>
      <c r="H16" s="8">
        <v>4</v>
      </c>
      <c r="I16" s="2" t="s">
        <v>44</v>
      </c>
      <c r="K16" s="1" t="s">
        <v>736</v>
      </c>
      <c r="L16" s="42"/>
    </row>
    <row r="17" spans="1:12" x14ac:dyDescent="0.35">
      <c r="A17" s="6">
        <v>2019</v>
      </c>
      <c r="B17" s="5" t="s">
        <v>575</v>
      </c>
      <c r="C17" s="5" t="s">
        <v>577</v>
      </c>
      <c r="D17" s="5" t="s">
        <v>168</v>
      </c>
      <c r="E17" s="5" t="s">
        <v>47</v>
      </c>
      <c r="F17" s="5" t="s">
        <v>12</v>
      </c>
      <c r="G17" s="5" t="s">
        <v>576</v>
      </c>
      <c r="H17" s="8">
        <v>1</v>
      </c>
      <c r="I17" s="2" t="s">
        <v>44</v>
      </c>
      <c r="J17" s="1">
        <v>0.8</v>
      </c>
      <c r="K17" s="1">
        <v>0.8</v>
      </c>
      <c r="L17" s="42">
        <v>0.8</v>
      </c>
    </row>
    <row r="18" spans="1:12" x14ac:dyDescent="0.35">
      <c r="A18" s="6">
        <v>2019</v>
      </c>
      <c r="B18" s="5" t="s">
        <v>579</v>
      </c>
      <c r="D18" s="5" t="s">
        <v>578</v>
      </c>
      <c r="E18" s="5" t="s">
        <v>47</v>
      </c>
      <c r="F18" s="5" t="s">
        <v>12</v>
      </c>
      <c r="G18" s="5" t="s">
        <v>581</v>
      </c>
      <c r="H18" s="8">
        <v>4</v>
      </c>
      <c r="I18" s="2" t="s">
        <v>44</v>
      </c>
      <c r="K18" s="1" t="s">
        <v>736</v>
      </c>
      <c r="L18" s="42"/>
    </row>
    <row r="19" spans="1:12" x14ac:dyDescent="0.35">
      <c r="A19" s="6">
        <v>2019</v>
      </c>
      <c r="B19" s="5" t="s">
        <v>580</v>
      </c>
      <c r="C19" s="5" t="s">
        <v>582</v>
      </c>
      <c r="D19" s="5" t="s">
        <v>578</v>
      </c>
      <c r="E19" s="5" t="s">
        <v>126</v>
      </c>
      <c r="F19" s="5" t="s">
        <v>12</v>
      </c>
      <c r="G19" s="5" t="s">
        <v>583</v>
      </c>
      <c r="H19" s="8">
        <v>2</v>
      </c>
      <c r="I19" s="2" t="s">
        <v>44</v>
      </c>
      <c r="K19" s="1" t="s">
        <v>736</v>
      </c>
      <c r="L19" s="42"/>
    </row>
    <row r="20" spans="1:12" x14ac:dyDescent="0.35">
      <c r="A20" s="6">
        <v>2019</v>
      </c>
      <c r="B20" s="5" t="s">
        <v>584</v>
      </c>
      <c r="D20" s="5" t="s">
        <v>337</v>
      </c>
      <c r="E20" s="5" t="s">
        <v>47</v>
      </c>
      <c r="F20" s="5" t="s">
        <v>136</v>
      </c>
      <c r="G20" s="5" t="s">
        <v>595</v>
      </c>
      <c r="H20" s="8">
        <v>3</v>
      </c>
      <c r="I20" s="2" t="s">
        <v>596</v>
      </c>
      <c r="J20" s="1">
        <v>0.6</v>
      </c>
      <c r="K20" s="1">
        <v>0.6</v>
      </c>
      <c r="L20" s="42">
        <v>0.6</v>
      </c>
    </row>
    <row r="21" spans="1:12" x14ac:dyDescent="0.35">
      <c r="A21" s="6">
        <v>2019</v>
      </c>
      <c r="B21" s="5" t="s">
        <v>585</v>
      </c>
      <c r="C21" s="5" t="s">
        <v>597</v>
      </c>
      <c r="D21" s="5" t="s">
        <v>27</v>
      </c>
      <c r="E21" s="5" t="s">
        <v>47</v>
      </c>
      <c r="F21" s="5" t="s">
        <v>136</v>
      </c>
      <c r="G21" s="5" t="s">
        <v>598</v>
      </c>
      <c r="H21" s="8">
        <v>15</v>
      </c>
      <c r="I21" s="2" t="s">
        <v>599</v>
      </c>
      <c r="J21" s="1">
        <v>0.6</v>
      </c>
      <c r="K21" s="1">
        <v>0.6</v>
      </c>
      <c r="L21" s="42">
        <v>0.6</v>
      </c>
    </row>
    <row r="22" spans="1:12" x14ac:dyDescent="0.35">
      <c r="A22" s="6">
        <v>2019</v>
      </c>
      <c r="B22" s="5" t="s">
        <v>586</v>
      </c>
      <c r="C22" s="5" t="s">
        <v>271</v>
      </c>
      <c r="D22" s="5" t="s">
        <v>27</v>
      </c>
      <c r="E22" s="5" t="s">
        <v>47</v>
      </c>
      <c r="F22" s="5" t="s">
        <v>12</v>
      </c>
      <c r="G22" s="5" t="s">
        <v>544</v>
      </c>
      <c r="H22" s="8">
        <v>2</v>
      </c>
      <c r="I22" s="16" t="s">
        <v>114</v>
      </c>
      <c r="J22" s="1">
        <v>0.6</v>
      </c>
      <c r="K22" s="1">
        <v>0.6</v>
      </c>
      <c r="L22" s="42">
        <v>0.6</v>
      </c>
    </row>
    <row r="23" spans="1:12" x14ac:dyDescent="0.35">
      <c r="A23" s="6">
        <v>2019</v>
      </c>
      <c r="B23" s="5" t="s">
        <v>587</v>
      </c>
      <c r="C23" s="5" t="s">
        <v>167</v>
      </c>
      <c r="D23" s="5" t="s">
        <v>27</v>
      </c>
      <c r="E23" s="5" t="s">
        <v>126</v>
      </c>
      <c r="F23" s="5" t="s">
        <v>136</v>
      </c>
      <c r="G23" s="5" t="s">
        <v>600</v>
      </c>
      <c r="H23" s="8">
        <v>4</v>
      </c>
      <c r="I23" s="2" t="s">
        <v>44</v>
      </c>
      <c r="K23" s="1" t="s">
        <v>736</v>
      </c>
      <c r="L23" s="42"/>
    </row>
    <row r="24" spans="1:12" x14ac:dyDescent="0.35">
      <c r="A24" s="6">
        <v>2019</v>
      </c>
      <c r="B24" s="5" t="s">
        <v>588</v>
      </c>
      <c r="C24" s="5" t="s">
        <v>78</v>
      </c>
      <c r="D24" s="5" t="s">
        <v>34</v>
      </c>
      <c r="E24" s="5" t="s">
        <v>47</v>
      </c>
      <c r="F24" s="5" t="s">
        <v>12</v>
      </c>
      <c r="G24" s="5" t="s">
        <v>601</v>
      </c>
      <c r="H24" s="8">
        <v>40</v>
      </c>
      <c r="I24" s="2" t="s">
        <v>602</v>
      </c>
      <c r="J24" s="1">
        <v>0.5</v>
      </c>
      <c r="K24" s="1">
        <v>0.5</v>
      </c>
      <c r="L24" s="42">
        <v>0.5</v>
      </c>
    </row>
    <row r="25" spans="1:12" x14ac:dyDescent="0.35">
      <c r="A25" s="6">
        <v>2019</v>
      </c>
      <c r="B25" s="5" t="s">
        <v>594</v>
      </c>
      <c r="D25" s="5" t="s">
        <v>338</v>
      </c>
      <c r="E25" s="5" t="s">
        <v>126</v>
      </c>
      <c r="F25" s="5" t="s">
        <v>12</v>
      </c>
      <c r="G25" s="5" t="s">
        <v>609</v>
      </c>
      <c r="H25" s="8">
        <v>1</v>
      </c>
      <c r="I25" s="2" t="s">
        <v>44</v>
      </c>
      <c r="J25" s="1">
        <v>0.8</v>
      </c>
      <c r="K25" s="1">
        <v>0.8</v>
      </c>
      <c r="L25" s="42">
        <v>0.8</v>
      </c>
    </row>
    <row r="26" spans="1:12" x14ac:dyDescent="0.35">
      <c r="A26" s="6">
        <v>2019</v>
      </c>
      <c r="B26" s="5" t="s">
        <v>590</v>
      </c>
      <c r="C26" s="5" t="s">
        <v>603</v>
      </c>
      <c r="D26" s="5" t="s">
        <v>589</v>
      </c>
      <c r="E26" s="5" t="s">
        <v>126</v>
      </c>
      <c r="F26" s="5" t="s">
        <v>12</v>
      </c>
      <c r="G26" s="5" t="s">
        <v>604</v>
      </c>
      <c r="H26" s="8">
        <v>2</v>
      </c>
      <c r="I26" s="2" t="s">
        <v>44</v>
      </c>
      <c r="K26" s="1" t="s">
        <v>736</v>
      </c>
      <c r="L26" s="42"/>
    </row>
    <row r="27" spans="1:12" x14ac:dyDescent="0.35">
      <c r="A27" s="6">
        <v>2019</v>
      </c>
      <c r="B27" s="5" t="s">
        <v>591</v>
      </c>
      <c r="D27" s="5" t="s">
        <v>392</v>
      </c>
      <c r="E27" s="5" t="s">
        <v>47</v>
      </c>
      <c r="F27" s="5" t="s">
        <v>12</v>
      </c>
      <c r="G27" s="5" t="s">
        <v>605</v>
      </c>
      <c r="H27" s="8">
        <v>42</v>
      </c>
      <c r="I27" s="2" t="s">
        <v>606</v>
      </c>
      <c r="K27" s="1" t="s">
        <v>736</v>
      </c>
      <c r="L27" s="42"/>
    </row>
    <row r="28" spans="1:12" x14ac:dyDescent="0.35">
      <c r="A28" s="6">
        <v>2019</v>
      </c>
      <c r="B28" s="5" t="s">
        <v>592</v>
      </c>
      <c r="C28" s="5" t="s">
        <v>607</v>
      </c>
      <c r="D28" s="5" t="s">
        <v>39</v>
      </c>
      <c r="E28" s="5" t="s">
        <v>47</v>
      </c>
      <c r="F28" s="5" t="s">
        <v>357</v>
      </c>
      <c r="G28" s="5" t="s">
        <v>608</v>
      </c>
      <c r="H28" s="8">
        <v>1</v>
      </c>
      <c r="I28" s="2" t="s">
        <v>114</v>
      </c>
      <c r="J28" s="1">
        <v>0.5</v>
      </c>
      <c r="K28" s="1">
        <v>0.5</v>
      </c>
      <c r="L28" s="42">
        <v>0.5</v>
      </c>
    </row>
    <row r="29" spans="1:12" x14ac:dyDescent="0.35">
      <c r="A29" s="6">
        <v>2019</v>
      </c>
      <c r="B29" s="5" t="s">
        <v>593</v>
      </c>
      <c r="D29" s="5" t="s">
        <v>216</v>
      </c>
      <c r="E29" s="5" t="s">
        <v>47</v>
      </c>
      <c r="F29" s="5" t="s">
        <v>12</v>
      </c>
      <c r="H29" s="8">
        <v>6</v>
      </c>
      <c r="K29" s="1" t="s">
        <v>736</v>
      </c>
      <c r="L29" s="42"/>
    </row>
    <row r="30" spans="1:12" x14ac:dyDescent="0.35">
      <c r="A30" s="6">
        <v>2018</v>
      </c>
      <c r="B30" s="5" t="s">
        <v>656</v>
      </c>
      <c r="C30" s="5" t="s">
        <v>658</v>
      </c>
      <c r="D30" s="5" t="s">
        <v>424</v>
      </c>
      <c r="E30" s="5" t="s">
        <v>126</v>
      </c>
      <c r="F30" s="5" t="s">
        <v>12</v>
      </c>
      <c r="G30" s="5" t="s">
        <v>657</v>
      </c>
      <c r="H30" s="8">
        <v>1</v>
      </c>
      <c r="I30" s="2" t="s">
        <v>44</v>
      </c>
      <c r="K30" s="1" t="s">
        <v>736</v>
      </c>
      <c r="L30" s="42"/>
    </row>
    <row r="31" spans="1:12" x14ac:dyDescent="0.35">
      <c r="A31" s="6">
        <v>2018</v>
      </c>
      <c r="B31" s="5" t="s">
        <v>17</v>
      </c>
      <c r="C31" s="5" t="s">
        <v>622</v>
      </c>
      <c r="D31" s="5" t="s">
        <v>18</v>
      </c>
      <c r="E31" s="5" t="s">
        <v>126</v>
      </c>
      <c r="F31" s="5" t="s">
        <v>12</v>
      </c>
      <c r="G31" s="5" t="s">
        <v>623</v>
      </c>
      <c r="H31" s="8">
        <v>1</v>
      </c>
      <c r="I31" s="2" t="s">
        <v>44</v>
      </c>
      <c r="J31" s="1">
        <v>1.2</v>
      </c>
      <c r="K31" s="1">
        <v>1.2</v>
      </c>
      <c r="L31" s="42">
        <v>1.2</v>
      </c>
    </row>
    <row r="32" spans="1:12" x14ac:dyDescent="0.35">
      <c r="A32" s="6">
        <v>2018</v>
      </c>
      <c r="B32" s="24" t="s">
        <v>659</v>
      </c>
      <c r="C32" s="24"/>
      <c r="D32" s="24" t="s">
        <v>24</v>
      </c>
      <c r="E32" s="24" t="s">
        <v>126</v>
      </c>
      <c r="F32" s="24" t="s">
        <v>12</v>
      </c>
      <c r="G32" s="24" t="s">
        <v>660</v>
      </c>
      <c r="H32" s="8">
        <v>4</v>
      </c>
      <c r="I32" s="2" t="s">
        <v>44</v>
      </c>
      <c r="J32" s="1">
        <v>1.2</v>
      </c>
      <c r="K32" s="1">
        <v>1.2</v>
      </c>
      <c r="L32" s="42">
        <v>1.2</v>
      </c>
    </row>
    <row r="33" spans="1:12" x14ac:dyDescent="0.35">
      <c r="A33" s="6">
        <v>2018</v>
      </c>
      <c r="B33" s="24" t="s">
        <v>661</v>
      </c>
      <c r="C33" s="24" t="s">
        <v>155</v>
      </c>
      <c r="D33" s="24" t="s">
        <v>156</v>
      </c>
      <c r="E33" s="24" t="s">
        <v>126</v>
      </c>
      <c r="F33" s="24" t="s">
        <v>12</v>
      </c>
      <c r="G33" s="24" t="s">
        <v>662</v>
      </c>
      <c r="H33" s="8">
        <v>1</v>
      </c>
      <c r="I33" s="2" t="s">
        <v>44</v>
      </c>
      <c r="K33" s="1" t="s">
        <v>736</v>
      </c>
      <c r="L33" s="42"/>
    </row>
    <row r="34" spans="1:12" x14ac:dyDescent="0.35">
      <c r="A34" s="6">
        <v>2018</v>
      </c>
      <c r="B34" s="24" t="s">
        <v>663</v>
      </c>
      <c r="C34" s="24" t="s">
        <v>155</v>
      </c>
      <c r="D34" s="24" t="s">
        <v>337</v>
      </c>
      <c r="E34" s="24" t="s">
        <v>47</v>
      </c>
      <c r="F34" s="24" t="s">
        <v>12</v>
      </c>
      <c r="G34" s="24" t="s">
        <v>664</v>
      </c>
      <c r="H34" s="8">
        <v>9</v>
      </c>
      <c r="K34" s="1" t="s">
        <v>736</v>
      </c>
      <c r="L34" s="42"/>
    </row>
    <row r="35" spans="1:12" x14ac:dyDescent="0.35">
      <c r="A35" s="6">
        <v>2018</v>
      </c>
      <c r="B35" s="24" t="s">
        <v>665</v>
      </c>
      <c r="C35" s="24" t="s">
        <v>155</v>
      </c>
      <c r="D35" s="24" t="s">
        <v>337</v>
      </c>
      <c r="E35" s="24" t="s">
        <v>47</v>
      </c>
      <c r="F35" s="24" t="s">
        <v>12</v>
      </c>
      <c r="G35" s="24" t="s">
        <v>666</v>
      </c>
      <c r="H35" s="8">
        <v>2</v>
      </c>
      <c r="I35" s="2" t="s">
        <v>114</v>
      </c>
      <c r="J35" s="1">
        <v>0.5</v>
      </c>
      <c r="K35" s="1">
        <v>0.5</v>
      </c>
      <c r="L35" s="42">
        <v>0.5</v>
      </c>
    </row>
    <row r="36" spans="1:12" x14ac:dyDescent="0.35">
      <c r="A36" s="6">
        <v>2018</v>
      </c>
      <c r="B36" s="24" t="s">
        <v>667</v>
      </c>
      <c r="C36" s="24" t="s">
        <v>155</v>
      </c>
      <c r="D36" s="24" t="s">
        <v>337</v>
      </c>
      <c r="E36" s="24" t="s">
        <v>47</v>
      </c>
      <c r="F36" s="24" t="s">
        <v>12</v>
      </c>
      <c r="G36" s="24" t="s">
        <v>668</v>
      </c>
      <c r="H36" s="8">
        <v>2</v>
      </c>
      <c r="I36" s="2" t="s">
        <v>114</v>
      </c>
      <c r="J36" s="1">
        <v>0.6</v>
      </c>
      <c r="K36" s="1">
        <v>0.6</v>
      </c>
      <c r="L36" s="42">
        <v>0.6</v>
      </c>
    </row>
    <row r="37" spans="1:12" x14ac:dyDescent="0.35">
      <c r="A37" s="6">
        <v>2018</v>
      </c>
      <c r="B37" s="24" t="s">
        <v>669</v>
      </c>
      <c r="C37" s="24" t="s">
        <v>155</v>
      </c>
      <c r="D37" s="24" t="s">
        <v>337</v>
      </c>
      <c r="E37" s="24" t="s">
        <v>47</v>
      </c>
      <c r="F37" s="24" t="s">
        <v>12</v>
      </c>
      <c r="G37" s="24" t="s">
        <v>670</v>
      </c>
      <c r="H37" s="8">
        <v>2</v>
      </c>
      <c r="I37" s="2" t="s">
        <v>99</v>
      </c>
      <c r="K37" s="1" t="s">
        <v>736</v>
      </c>
      <c r="L37" s="42"/>
    </row>
    <row r="38" spans="1:12" x14ac:dyDescent="0.35">
      <c r="A38" s="6">
        <v>2018</v>
      </c>
      <c r="B38" s="24" t="s">
        <v>671</v>
      </c>
      <c r="C38" s="24" t="s">
        <v>155</v>
      </c>
      <c r="D38" s="24" t="s">
        <v>337</v>
      </c>
      <c r="E38" s="24" t="s">
        <v>47</v>
      </c>
      <c r="F38" s="24" t="s">
        <v>12</v>
      </c>
      <c r="G38" s="24" t="s">
        <v>672</v>
      </c>
      <c r="H38" s="8">
        <v>4</v>
      </c>
      <c r="I38" s="2" t="s">
        <v>114</v>
      </c>
      <c r="J38" s="1">
        <v>0.5</v>
      </c>
      <c r="K38" s="1">
        <v>0.5</v>
      </c>
      <c r="L38" s="42">
        <v>0.5</v>
      </c>
    </row>
    <row r="39" spans="1:12" x14ac:dyDescent="0.35">
      <c r="A39" s="6">
        <v>2018</v>
      </c>
      <c r="B39" s="24" t="s">
        <v>663</v>
      </c>
      <c r="C39" s="24" t="s">
        <v>155</v>
      </c>
      <c r="D39" s="24" t="s">
        <v>337</v>
      </c>
      <c r="E39" s="24" t="s">
        <v>47</v>
      </c>
      <c r="F39" s="24" t="s">
        <v>357</v>
      </c>
      <c r="G39" s="24" t="s">
        <v>673</v>
      </c>
      <c r="H39" s="8">
        <v>1</v>
      </c>
      <c r="I39" s="2" t="s">
        <v>114</v>
      </c>
      <c r="J39" s="1">
        <v>0.6</v>
      </c>
      <c r="K39" s="1">
        <v>0.6</v>
      </c>
      <c r="L39" s="42">
        <v>0.6</v>
      </c>
    </row>
    <row r="40" spans="1:12" x14ac:dyDescent="0.35">
      <c r="A40" s="6">
        <v>2018</v>
      </c>
      <c r="B40" s="24" t="s">
        <v>674</v>
      </c>
      <c r="C40" s="24"/>
      <c r="D40" s="24" t="s">
        <v>337</v>
      </c>
      <c r="E40" s="24" t="s">
        <v>47</v>
      </c>
      <c r="F40" s="24" t="s">
        <v>357</v>
      </c>
      <c r="G40" s="24" t="s">
        <v>675</v>
      </c>
      <c r="H40" s="8">
        <v>29</v>
      </c>
      <c r="I40" s="2" t="s">
        <v>676</v>
      </c>
      <c r="K40" s="1" t="s">
        <v>736</v>
      </c>
      <c r="L40" s="42"/>
    </row>
    <row r="41" spans="1:12" x14ac:dyDescent="0.35">
      <c r="A41" s="6">
        <v>2018</v>
      </c>
      <c r="B41" s="24" t="s">
        <v>677</v>
      </c>
      <c r="C41" s="24" t="s">
        <v>128</v>
      </c>
      <c r="D41" s="24" t="s">
        <v>31</v>
      </c>
      <c r="E41" s="24" t="s">
        <v>47</v>
      </c>
      <c r="F41" s="24" t="s">
        <v>12</v>
      </c>
      <c r="G41" s="24" t="s">
        <v>679</v>
      </c>
      <c r="H41" s="8">
        <v>46</v>
      </c>
      <c r="I41" s="2" t="s">
        <v>681</v>
      </c>
      <c r="K41" s="1" t="s">
        <v>736</v>
      </c>
      <c r="L41" s="42"/>
    </row>
    <row r="42" spans="1:12" x14ac:dyDescent="0.35">
      <c r="A42" s="6">
        <v>2018</v>
      </c>
      <c r="B42" s="24" t="s">
        <v>678</v>
      </c>
      <c r="C42" s="24" t="s">
        <v>683</v>
      </c>
      <c r="D42" s="24" t="s">
        <v>31</v>
      </c>
      <c r="E42" s="24" t="s">
        <v>47</v>
      </c>
      <c r="F42" s="24" t="s">
        <v>12</v>
      </c>
      <c r="G42" s="24" t="s">
        <v>680</v>
      </c>
      <c r="H42" s="8">
        <v>6</v>
      </c>
      <c r="I42" s="2" t="s">
        <v>682</v>
      </c>
      <c r="J42" s="1">
        <v>0.6</v>
      </c>
      <c r="K42" s="1">
        <v>0.6</v>
      </c>
      <c r="L42" s="42">
        <v>0.6</v>
      </c>
    </row>
    <row r="43" spans="1:12" x14ac:dyDescent="0.35">
      <c r="A43" s="6">
        <v>2018</v>
      </c>
      <c r="B43" s="24" t="s">
        <v>684</v>
      </c>
      <c r="C43" s="24" t="s">
        <v>686</v>
      </c>
      <c r="D43" s="24" t="s">
        <v>34</v>
      </c>
      <c r="E43" s="24" t="s">
        <v>47</v>
      </c>
      <c r="F43" s="24" t="s">
        <v>12</v>
      </c>
      <c r="G43" s="24" t="s">
        <v>685</v>
      </c>
      <c r="H43" s="8">
        <v>60</v>
      </c>
      <c r="I43" s="2" t="s">
        <v>114</v>
      </c>
      <c r="J43" s="1">
        <v>0.5</v>
      </c>
      <c r="K43" s="1">
        <v>0.5</v>
      </c>
      <c r="L43" s="42">
        <v>0.5</v>
      </c>
    </row>
    <row r="44" spans="1:12" x14ac:dyDescent="0.35">
      <c r="A44" s="6">
        <v>2018</v>
      </c>
      <c r="B44" s="24" t="s">
        <v>378</v>
      </c>
      <c r="C44" s="24" t="s">
        <v>693</v>
      </c>
      <c r="D44" s="24" t="s">
        <v>392</v>
      </c>
      <c r="E44" s="24" t="s">
        <v>126</v>
      </c>
      <c r="F44" s="24" t="s">
        <v>12</v>
      </c>
      <c r="G44" s="24" t="s">
        <v>689</v>
      </c>
      <c r="H44" s="8">
        <v>5</v>
      </c>
      <c r="I44" s="2" t="s">
        <v>44</v>
      </c>
      <c r="J44" s="1">
        <v>1</v>
      </c>
      <c r="K44" s="1">
        <v>1</v>
      </c>
      <c r="L44" s="42">
        <v>1</v>
      </c>
    </row>
    <row r="45" spans="1:12" x14ac:dyDescent="0.35">
      <c r="A45" s="6">
        <v>2018</v>
      </c>
      <c r="B45" s="24" t="s">
        <v>498</v>
      </c>
      <c r="C45" s="24" t="s">
        <v>523</v>
      </c>
      <c r="D45" s="24" t="s">
        <v>392</v>
      </c>
      <c r="E45" s="24" t="s">
        <v>126</v>
      </c>
      <c r="F45" s="24" t="s">
        <v>12</v>
      </c>
      <c r="G45" s="24" t="s">
        <v>690</v>
      </c>
      <c r="H45" s="8">
        <v>2</v>
      </c>
      <c r="I45" s="2" t="s">
        <v>44</v>
      </c>
      <c r="J45" s="1">
        <v>1.2</v>
      </c>
      <c r="K45" s="1">
        <v>1.2</v>
      </c>
      <c r="L45" s="42">
        <v>1.2</v>
      </c>
    </row>
    <row r="46" spans="1:12" x14ac:dyDescent="0.35">
      <c r="A46" s="6">
        <v>2018</v>
      </c>
      <c r="B46" s="24" t="s">
        <v>687</v>
      </c>
      <c r="C46" s="24" t="s">
        <v>649</v>
      </c>
      <c r="D46" s="24" t="s">
        <v>392</v>
      </c>
      <c r="E46" s="24" t="s">
        <v>126</v>
      </c>
      <c r="F46" s="24" t="s">
        <v>12</v>
      </c>
      <c r="G46" s="24" t="s">
        <v>691</v>
      </c>
      <c r="H46" s="8">
        <v>2</v>
      </c>
      <c r="I46" s="2" t="s">
        <v>44</v>
      </c>
      <c r="J46" s="1">
        <v>1</v>
      </c>
      <c r="K46" s="1">
        <v>1</v>
      </c>
      <c r="L46" s="42">
        <v>1</v>
      </c>
    </row>
    <row r="47" spans="1:12" x14ac:dyDescent="0.35">
      <c r="A47" s="6">
        <v>2018</v>
      </c>
      <c r="B47" s="24" t="s">
        <v>688</v>
      </c>
      <c r="C47" s="24" t="s">
        <v>694</v>
      </c>
      <c r="D47" s="24" t="s">
        <v>392</v>
      </c>
      <c r="E47" s="24" t="s">
        <v>126</v>
      </c>
      <c r="F47" s="24" t="s">
        <v>12</v>
      </c>
      <c r="G47" s="24" t="s">
        <v>692</v>
      </c>
      <c r="H47" s="8">
        <v>2</v>
      </c>
      <c r="I47" s="2" t="s">
        <v>44</v>
      </c>
      <c r="K47" s="1" t="s">
        <v>736</v>
      </c>
      <c r="L47" s="42"/>
    </row>
    <row r="48" spans="1:12" x14ac:dyDescent="0.35">
      <c r="A48" s="6">
        <v>2018</v>
      </c>
      <c r="B48" s="24" t="s">
        <v>695</v>
      </c>
      <c r="C48" s="24" t="s">
        <v>207</v>
      </c>
      <c r="D48" s="24" t="s">
        <v>39</v>
      </c>
      <c r="E48" s="24" t="s">
        <v>47</v>
      </c>
      <c r="F48" s="24" t="s">
        <v>12</v>
      </c>
      <c r="G48" s="24" t="s">
        <v>697</v>
      </c>
      <c r="H48" s="8">
        <v>2</v>
      </c>
      <c r="I48" s="2" t="s">
        <v>114</v>
      </c>
      <c r="J48" s="1" t="s">
        <v>104</v>
      </c>
      <c r="K48" s="1">
        <v>0.5</v>
      </c>
      <c r="L48" s="42">
        <v>0.6</v>
      </c>
    </row>
    <row r="49" spans="1:12" x14ac:dyDescent="0.35">
      <c r="A49" s="6">
        <v>2018</v>
      </c>
      <c r="B49" s="24" t="s">
        <v>696</v>
      </c>
      <c r="C49" s="24" t="s">
        <v>207</v>
      </c>
      <c r="D49" s="24" t="s">
        <v>39</v>
      </c>
      <c r="E49" s="24" t="s">
        <v>47</v>
      </c>
      <c r="F49" s="24" t="s">
        <v>12</v>
      </c>
      <c r="G49" s="24" t="s">
        <v>698</v>
      </c>
      <c r="H49" s="8">
        <v>2</v>
      </c>
      <c r="K49" s="1" t="s">
        <v>736</v>
      </c>
      <c r="L49" s="42"/>
    </row>
    <row r="50" spans="1:12" x14ac:dyDescent="0.35">
      <c r="A50" s="6">
        <v>2017</v>
      </c>
      <c r="B50" s="24" t="s">
        <v>613</v>
      </c>
      <c r="C50" s="24" t="s">
        <v>423</v>
      </c>
      <c r="D50" s="24" t="s">
        <v>424</v>
      </c>
      <c r="E50" s="24" t="s">
        <v>126</v>
      </c>
      <c r="F50" s="24" t="s">
        <v>12</v>
      </c>
      <c r="G50" s="24" t="s">
        <v>612</v>
      </c>
      <c r="H50" s="8">
        <v>2</v>
      </c>
      <c r="I50" s="2" t="s">
        <v>44</v>
      </c>
      <c r="J50" s="1">
        <v>1.2</v>
      </c>
      <c r="K50" s="1">
        <v>1.2</v>
      </c>
      <c r="L50" s="42">
        <v>1.2</v>
      </c>
    </row>
    <row r="51" spans="1:12" x14ac:dyDescent="0.35">
      <c r="A51" s="6">
        <v>2017</v>
      </c>
      <c r="B51" s="24" t="s">
        <v>614</v>
      </c>
      <c r="C51" s="24" t="s">
        <v>423</v>
      </c>
      <c r="D51" s="24" t="s">
        <v>424</v>
      </c>
      <c r="E51" s="24" t="s">
        <v>47</v>
      </c>
      <c r="F51" s="24" t="s">
        <v>12</v>
      </c>
      <c r="G51" s="24" t="s">
        <v>615</v>
      </c>
      <c r="H51" s="8">
        <v>1</v>
      </c>
      <c r="I51" s="2" t="s">
        <v>44</v>
      </c>
      <c r="J51" s="1">
        <v>0.8</v>
      </c>
      <c r="K51" s="1">
        <v>0.8</v>
      </c>
      <c r="L51" s="42">
        <v>0.8</v>
      </c>
    </row>
    <row r="52" spans="1:12" x14ac:dyDescent="0.35">
      <c r="A52" s="6">
        <v>2017</v>
      </c>
      <c r="B52" s="24" t="s">
        <v>616</v>
      </c>
      <c r="C52" s="24" t="s">
        <v>423</v>
      </c>
      <c r="D52" s="24" t="s">
        <v>424</v>
      </c>
      <c r="E52" s="24" t="s">
        <v>47</v>
      </c>
      <c r="F52" s="24" t="s">
        <v>12</v>
      </c>
      <c r="G52" s="24" t="s">
        <v>617</v>
      </c>
      <c r="H52" s="8">
        <v>1</v>
      </c>
      <c r="I52" s="2" t="s">
        <v>44</v>
      </c>
      <c r="J52" s="1">
        <v>0.8</v>
      </c>
      <c r="K52" s="1">
        <v>0.8</v>
      </c>
      <c r="L52" s="42">
        <v>0.8</v>
      </c>
    </row>
    <row r="53" spans="1:12" x14ac:dyDescent="0.35">
      <c r="A53" s="6">
        <v>2017</v>
      </c>
      <c r="B53" s="24" t="s">
        <v>618</v>
      </c>
      <c r="C53" s="24" t="s">
        <v>270</v>
      </c>
      <c r="D53" s="24" t="s">
        <v>14</v>
      </c>
      <c r="E53" s="24" t="s">
        <v>47</v>
      </c>
      <c r="F53" s="24" t="s">
        <v>12</v>
      </c>
      <c r="G53" s="24" t="s">
        <v>619</v>
      </c>
      <c r="H53" s="8">
        <v>75</v>
      </c>
      <c r="I53" s="2" t="s">
        <v>100</v>
      </c>
      <c r="J53" s="1">
        <v>0.6</v>
      </c>
      <c r="K53" s="1">
        <v>0.6</v>
      </c>
      <c r="L53" s="42">
        <v>0.6</v>
      </c>
    </row>
    <row r="54" spans="1:12" x14ac:dyDescent="0.35">
      <c r="A54" s="6">
        <v>2017</v>
      </c>
      <c r="B54" s="24" t="s">
        <v>620</v>
      </c>
      <c r="C54" s="24" t="s">
        <v>271</v>
      </c>
      <c r="D54" s="24" t="s">
        <v>18</v>
      </c>
      <c r="E54" s="24" t="s">
        <v>47</v>
      </c>
      <c r="F54" s="24" t="s">
        <v>12</v>
      </c>
      <c r="G54" s="24" t="s">
        <v>621</v>
      </c>
      <c r="H54" s="8">
        <v>24</v>
      </c>
      <c r="I54" s="2" t="s">
        <v>431</v>
      </c>
      <c r="K54" s="1" t="s">
        <v>736</v>
      </c>
      <c r="L54" s="42"/>
    </row>
    <row r="55" spans="1:12" x14ac:dyDescent="0.35">
      <c r="A55" s="6">
        <v>2017</v>
      </c>
      <c r="B55" s="24" t="s">
        <v>17</v>
      </c>
      <c r="C55" s="24" t="s">
        <v>622</v>
      </c>
      <c r="D55" s="24" t="s">
        <v>18</v>
      </c>
      <c r="E55" s="24" t="s">
        <v>126</v>
      </c>
      <c r="F55" s="24" t="s">
        <v>12</v>
      </c>
      <c r="G55" s="24" t="s">
        <v>623</v>
      </c>
      <c r="H55" s="8">
        <v>6</v>
      </c>
      <c r="I55" s="2" t="s">
        <v>44</v>
      </c>
      <c r="J55" s="1">
        <v>1.2</v>
      </c>
      <c r="K55" s="1">
        <v>1.2</v>
      </c>
      <c r="L55" s="42">
        <v>1.2</v>
      </c>
    </row>
    <row r="56" spans="1:12" x14ac:dyDescent="0.35">
      <c r="A56" s="6">
        <v>2017</v>
      </c>
      <c r="B56" s="24" t="s">
        <v>570</v>
      </c>
      <c r="C56" s="24" t="s">
        <v>571</v>
      </c>
      <c r="D56" s="24" t="s">
        <v>144</v>
      </c>
      <c r="E56" s="24" t="s">
        <v>126</v>
      </c>
      <c r="F56" s="24" t="s">
        <v>12</v>
      </c>
      <c r="G56" s="24" t="s">
        <v>572</v>
      </c>
      <c r="H56" s="8">
        <v>1</v>
      </c>
      <c r="I56" s="2" t="s">
        <v>114</v>
      </c>
      <c r="J56" s="1">
        <v>0.8</v>
      </c>
      <c r="K56" s="1">
        <v>0.8</v>
      </c>
      <c r="L56" s="42">
        <v>0.8</v>
      </c>
    </row>
    <row r="57" spans="1:12" x14ac:dyDescent="0.35">
      <c r="A57" s="6">
        <v>2017</v>
      </c>
      <c r="B57" s="24" t="s">
        <v>626</v>
      </c>
      <c r="C57" s="24" t="s">
        <v>627</v>
      </c>
      <c r="D57" s="24" t="s">
        <v>31</v>
      </c>
      <c r="E57" s="24" t="s">
        <v>624</v>
      </c>
      <c r="F57" s="24" t="s">
        <v>12</v>
      </c>
      <c r="G57" s="24" t="s">
        <v>625</v>
      </c>
      <c r="H57" s="8">
        <v>2</v>
      </c>
      <c r="I57" s="2" t="s">
        <v>628</v>
      </c>
      <c r="J57" s="1">
        <v>0.8</v>
      </c>
      <c r="K57" s="1">
        <v>0.8</v>
      </c>
      <c r="L57" s="42">
        <v>0.8</v>
      </c>
    </row>
    <row r="58" spans="1:12" x14ac:dyDescent="0.35">
      <c r="A58" s="6">
        <v>2017</v>
      </c>
      <c r="B58" s="24" t="s">
        <v>629</v>
      </c>
      <c r="C58" s="24" t="s">
        <v>520</v>
      </c>
      <c r="D58" s="24" t="s">
        <v>34</v>
      </c>
      <c r="E58" s="24" t="s">
        <v>47</v>
      </c>
      <c r="F58" s="24" t="s">
        <v>357</v>
      </c>
      <c r="G58" s="24" t="s">
        <v>630</v>
      </c>
      <c r="H58" s="8">
        <v>2</v>
      </c>
      <c r="I58" s="2" t="s">
        <v>99</v>
      </c>
      <c r="K58" s="1" t="s">
        <v>736</v>
      </c>
      <c r="L58" s="42"/>
    </row>
    <row r="59" spans="1:12" x14ac:dyDescent="0.35">
      <c r="A59" s="6">
        <v>2017</v>
      </c>
      <c r="B59" s="24" t="s">
        <v>631</v>
      </c>
      <c r="C59" s="24" t="s">
        <v>637</v>
      </c>
      <c r="D59" s="24" t="s">
        <v>34</v>
      </c>
      <c r="E59" s="24" t="s">
        <v>47</v>
      </c>
      <c r="F59" s="24" t="s">
        <v>12</v>
      </c>
      <c r="G59" s="24" t="s">
        <v>638</v>
      </c>
      <c r="H59" s="8">
        <v>36</v>
      </c>
      <c r="I59" s="2" t="s">
        <v>639</v>
      </c>
      <c r="J59" s="1" t="s">
        <v>640</v>
      </c>
      <c r="K59" s="1">
        <v>0.5</v>
      </c>
      <c r="L59" s="42">
        <v>0.8</v>
      </c>
    </row>
    <row r="60" spans="1:12" x14ac:dyDescent="0.35">
      <c r="A60" s="6">
        <v>2017</v>
      </c>
      <c r="B60" s="24" t="s">
        <v>632</v>
      </c>
      <c r="C60" s="24" t="s">
        <v>78</v>
      </c>
      <c r="D60" s="24" t="s">
        <v>34</v>
      </c>
      <c r="E60" s="24" t="s">
        <v>126</v>
      </c>
      <c r="F60" s="24" t="s">
        <v>12</v>
      </c>
      <c r="G60" s="24" t="s">
        <v>635</v>
      </c>
      <c r="H60" s="8">
        <v>1</v>
      </c>
      <c r="I60" s="2" t="s">
        <v>114</v>
      </c>
      <c r="J60" s="1">
        <v>0.8</v>
      </c>
      <c r="K60" s="1">
        <v>0.8</v>
      </c>
      <c r="L60" s="42">
        <v>0.8</v>
      </c>
    </row>
    <row r="61" spans="1:12" x14ac:dyDescent="0.35">
      <c r="A61" s="6">
        <v>2017</v>
      </c>
      <c r="B61" s="24" t="s">
        <v>633</v>
      </c>
      <c r="C61" s="24" t="s">
        <v>78</v>
      </c>
      <c r="D61" s="24" t="s">
        <v>34</v>
      </c>
      <c r="E61" s="24" t="s">
        <v>47</v>
      </c>
      <c r="F61" s="24" t="s">
        <v>12</v>
      </c>
      <c r="G61" s="24" t="s">
        <v>641</v>
      </c>
      <c r="H61" s="8">
        <v>26</v>
      </c>
      <c r="I61" s="2" t="s">
        <v>642</v>
      </c>
      <c r="J61" s="1">
        <v>0.6</v>
      </c>
      <c r="K61" s="1">
        <v>0.6</v>
      </c>
      <c r="L61" s="42">
        <v>0.6</v>
      </c>
    </row>
    <row r="62" spans="1:12" x14ac:dyDescent="0.35">
      <c r="A62" s="6">
        <v>2017</v>
      </c>
      <c r="B62" s="24" t="s">
        <v>634</v>
      </c>
      <c r="C62" s="24" t="s">
        <v>78</v>
      </c>
      <c r="D62" s="24" t="s">
        <v>34</v>
      </c>
      <c r="E62" s="24" t="s">
        <v>126</v>
      </c>
      <c r="F62" s="24" t="s">
        <v>12</v>
      </c>
      <c r="G62" s="24" t="s">
        <v>636</v>
      </c>
      <c r="H62" s="8">
        <v>1</v>
      </c>
      <c r="I62" s="2" t="s">
        <v>114</v>
      </c>
      <c r="J62" s="1">
        <v>0.8</v>
      </c>
      <c r="K62" s="1">
        <v>0.8</v>
      </c>
      <c r="L62" s="42">
        <v>0.8</v>
      </c>
    </row>
    <row r="63" spans="1:12" x14ac:dyDescent="0.35">
      <c r="A63" s="6">
        <v>2017</v>
      </c>
      <c r="B63" s="24" t="s">
        <v>643</v>
      </c>
      <c r="C63" s="24" t="s">
        <v>645</v>
      </c>
      <c r="D63" s="24" t="s">
        <v>338</v>
      </c>
      <c r="E63" s="24" t="s">
        <v>126</v>
      </c>
      <c r="F63" s="24" t="s">
        <v>12</v>
      </c>
      <c r="G63" s="24" t="s">
        <v>644</v>
      </c>
      <c r="H63" s="8">
        <v>4</v>
      </c>
      <c r="I63" s="2" t="s">
        <v>44</v>
      </c>
      <c r="J63" s="1">
        <v>1.2</v>
      </c>
      <c r="K63" s="1">
        <v>1.2</v>
      </c>
      <c r="L63" s="42">
        <v>1.2</v>
      </c>
    </row>
    <row r="64" spans="1:12" x14ac:dyDescent="0.35">
      <c r="A64" s="6">
        <v>2017</v>
      </c>
      <c r="B64" s="24" t="s">
        <v>646</v>
      </c>
      <c r="C64" s="24" t="s">
        <v>649</v>
      </c>
      <c r="D64" s="24" t="s">
        <v>392</v>
      </c>
      <c r="E64" s="24" t="s">
        <v>126</v>
      </c>
      <c r="F64" s="24" t="s">
        <v>12</v>
      </c>
      <c r="G64" s="24" t="s">
        <v>647</v>
      </c>
      <c r="H64" s="8">
        <v>3</v>
      </c>
      <c r="I64" s="2" t="s">
        <v>44</v>
      </c>
      <c r="J64" s="1">
        <v>1</v>
      </c>
      <c r="K64" s="1">
        <v>1</v>
      </c>
      <c r="L64" s="42">
        <v>1</v>
      </c>
    </row>
    <row r="65" spans="1:12" x14ac:dyDescent="0.35">
      <c r="A65" s="6">
        <v>2017</v>
      </c>
      <c r="B65" s="24" t="s">
        <v>498</v>
      </c>
      <c r="C65" s="24" t="s">
        <v>523</v>
      </c>
      <c r="D65" s="24" t="s">
        <v>392</v>
      </c>
      <c r="E65" s="24" t="s">
        <v>126</v>
      </c>
      <c r="F65" s="24" t="s">
        <v>12</v>
      </c>
      <c r="G65" s="24" t="s">
        <v>648</v>
      </c>
      <c r="H65" s="8">
        <v>2</v>
      </c>
      <c r="I65" s="2" t="s">
        <v>44</v>
      </c>
      <c r="J65" s="1">
        <v>1.2</v>
      </c>
      <c r="K65" s="1">
        <v>1.2</v>
      </c>
      <c r="L65" s="42">
        <v>1.2</v>
      </c>
    </row>
    <row r="66" spans="1:12" x14ac:dyDescent="0.35">
      <c r="A66" s="6">
        <v>2017</v>
      </c>
      <c r="B66" s="24" t="s">
        <v>650</v>
      </c>
      <c r="C66" s="24" t="s">
        <v>652</v>
      </c>
      <c r="D66" s="24" t="s">
        <v>202</v>
      </c>
      <c r="E66" s="24" t="s">
        <v>47</v>
      </c>
      <c r="F66" s="24" t="s">
        <v>12</v>
      </c>
      <c r="G66" s="24" t="s">
        <v>651</v>
      </c>
      <c r="H66" s="8">
        <v>13</v>
      </c>
      <c r="I66" s="2" t="s">
        <v>42</v>
      </c>
      <c r="J66" s="1" t="s">
        <v>104</v>
      </c>
      <c r="K66" s="1">
        <v>0.5</v>
      </c>
      <c r="L66" s="42">
        <v>0.6</v>
      </c>
    </row>
    <row r="67" spans="1:12" x14ac:dyDescent="0.35">
      <c r="A67" s="6">
        <v>2017</v>
      </c>
      <c r="B67" s="24" t="s">
        <v>653</v>
      </c>
      <c r="C67" s="24" t="s">
        <v>207</v>
      </c>
      <c r="D67" s="24" t="s">
        <v>39</v>
      </c>
      <c r="E67" s="24" t="s">
        <v>47</v>
      </c>
      <c r="F67" s="24" t="s">
        <v>357</v>
      </c>
      <c r="G67" s="24" t="s">
        <v>654</v>
      </c>
      <c r="H67" s="8">
        <v>10</v>
      </c>
      <c r="I67" s="2" t="s">
        <v>655</v>
      </c>
      <c r="J67" s="1">
        <v>0.5</v>
      </c>
      <c r="K67" s="1">
        <v>0.5</v>
      </c>
      <c r="L67" s="42">
        <v>0.5</v>
      </c>
    </row>
    <row r="68" spans="1:12" x14ac:dyDescent="0.35">
      <c r="A68" s="6">
        <v>2016</v>
      </c>
      <c r="B68" s="24" t="s">
        <v>474</v>
      </c>
      <c r="C68" s="24" t="s">
        <v>503</v>
      </c>
      <c r="D68" s="24" t="s">
        <v>11</v>
      </c>
      <c r="E68" s="24" t="s">
        <v>47</v>
      </c>
      <c r="F68" s="24" t="s">
        <v>12</v>
      </c>
      <c r="G68" s="24" t="s">
        <v>529</v>
      </c>
      <c r="H68" s="8">
        <v>2</v>
      </c>
      <c r="I68" s="2" t="s">
        <v>44</v>
      </c>
      <c r="J68" s="1">
        <v>0.8</v>
      </c>
      <c r="K68" s="1">
        <v>0.8</v>
      </c>
      <c r="L68" s="42">
        <v>0.8</v>
      </c>
    </row>
    <row r="69" spans="1:12" x14ac:dyDescent="0.35">
      <c r="A69" s="6">
        <v>2016</v>
      </c>
      <c r="B69" s="24" t="s">
        <v>475</v>
      </c>
      <c r="C69" s="24" t="s">
        <v>503</v>
      </c>
      <c r="D69" s="24" t="s">
        <v>11</v>
      </c>
      <c r="E69" s="24" t="s">
        <v>47</v>
      </c>
      <c r="F69" s="24" t="s">
        <v>12</v>
      </c>
      <c r="G69" s="24" t="s">
        <v>530</v>
      </c>
      <c r="H69" s="8">
        <v>1</v>
      </c>
      <c r="I69" s="2" t="s">
        <v>44</v>
      </c>
      <c r="J69" s="1">
        <v>0.8</v>
      </c>
      <c r="K69" s="1">
        <v>0.8</v>
      </c>
      <c r="L69" s="42">
        <v>0.8</v>
      </c>
    </row>
    <row r="70" spans="1:12" x14ac:dyDescent="0.35">
      <c r="A70" s="6">
        <v>2016</v>
      </c>
      <c r="B70" s="24" t="s">
        <v>476</v>
      </c>
      <c r="C70" s="24" t="s">
        <v>503</v>
      </c>
      <c r="D70" s="24" t="s">
        <v>11</v>
      </c>
      <c r="E70" s="24" t="s">
        <v>47</v>
      </c>
      <c r="F70" s="24" t="s">
        <v>12</v>
      </c>
      <c r="G70" s="24" t="s">
        <v>531</v>
      </c>
      <c r="H70" s="8">
        <v>2</v>
      </c>
      <c r="I70" s="2" t="s">
        <v>44</v>
      </c>
      <c r="J70" s="1">
        <v>0.8</v>
      </c>
      <c r="K70" s="1">
        <v>0.8</v>
      </c>
      <c r="L70" s="42">
        <v>0.8</v>
      </c>
    </row>
    <row r="71" spans="1:12" x14ac:dyDescent="0.35">
      <c r="A71" s="6">
        <v>2016</v>
      </c>
      <c r="B71" s="24" t="s">
        <v>477</v>
      </c>
      <c r="C71" s="24" t="s">
        <v>504</v>
      </c>
      <c r="D71" s="24" t="s">
        <v>11</v>
      </c>
      <c r="E71" s="24" t="s">
        <v>126</v>
      </c>
      <c r="F71" s="24" t="s">
        <v>12</v>
      </c>
      <c r="G71" s="24" t="s">
        <v>532</v>
      </c>
      <c r="H71" s="8">
        <v>2</v>
      </c>
      <c r="I71" s="2" t="s">
        <v>44</v>
      </c>
      <c r="J71" s="1">
        <v>0.8</v>
      </c>
      <c r="K71" s="1">
        <v>0.8</v>
      </c>
      <c r="L71" s="42">
        <v>0.8</v>
      </c>
    </row>
    <row r="72" spans="1:12" x14ac:dyDescent="0.35">
      <c r="A72" s="6">
        <v>2016</v>
      </c>
      <c r="B72" s="24" t="s">
        <v>478</v>
      </c>
      <c r="C72" s="24" t="s">
        <v>505</v>
      </c>
      <c r="D72" s="24" t="s">
        <v>14</v>
      </c>
      <c r="E72" s="24" t="s">
        <v>126</v>
      </c>
      <c r="F72" s="24" t="s">
        <v>12</v>
      </c>
      <c r="G72" s="24" t="s">
        <v>533</v>
      </c>
      <c r="H72" s="8">
        <v>7</v>
      </c>
      <c r="I72" s="2" t="s">
        <v>42</v>
      </c>
      <c r="K72" s="1" t="s">
        <v>736</v>
      </c>
      <c r="L72" s="42"/>
    </row>
    <row r="73" spans="1:12" x14ac:dyDescent="0.35">
      <c r="A73" s="6">
        <v>2016</v>
      </c>
      <c r="B73" s="24" t="s">
        <v>479</v>
      </c>
      <c r="C73" s="24" t="s">
        <v>382</v>
      </c>
      <c r="D73" s="24" t="s">
        <v>16</v>
      </c>
      <c r="E73" s="24" t="s">
        <v>126</v>
      </c>
      <c r="F73" s="24" t="s">
        <v>12</v>
      </c>
      <c r="G73" s="24" t="s">
        <v>534</v>
      </c>
      <c r="H73" s="8">
        <v>1</v>
      </c>
      <c r="I73" s="2" t="s">
        <v>558</v>
      </c>
      <c r="J73" s="1">
        <v>0.8</v>
      </c>
      <c r="K73" s="1">
        <v>0.8</v>
      </c>
      <c r="L73" s="42">
        <v>0.8</v>
      </c>
    </row>
    <row r="74" spans="1:12" x14ac:dyDescent="0.35">
      <c r="A74" s="6">
        <v>2016</v>
      </c>
      <c r="B74" s="24" t="s">
        <v>480</v>
      </c>
      <c r="C74" s="24" t="s">
        <v>506</v>
      </c>
      <c r="D74" s="24" t="s">
        <v>18</v>
      </c>
      <c r="E74" s="24" t="s">
        <v>126</v>
      </c>
      <c r="F74" s="24" t="s">
        <v>12</v>
      </c>
      <c r="G74" s="24" t="s">
        <v>535</v>
      </c>
      <c r="H74" s="8">
        <v>1</v>
      </c>
      <c r="I74" s="2" t="s">
        <v>44</v>
      </c>
      <c r="K74" s="1" t="s">
        <v>736</v>
      </c>
      <c r="L74" s="42"/>
    </row>
    <row r="75" spans="1:12" x14ac:dyDescent="0.35">
      <c r="A75" s="6">
        <v>2016</v>
      </c>
      <c r="B75" s="24" t="s">
        <v>363</v>
      </c>
      <c r="C75" s="24" t="s">
        <v>507</v>
      </c>
      <c r="D75" s="24" t="s">
        <v>18</v>
      </c>
      <c r="E75" s="24" t="s">
        <v>126</v>
      </c>
      <c r="F75" s="24" t="s">
        <v>12</v>
      </c>
      <c r="G75" s="24" t="s">
        <v>427</v>
      </c>
      <c r="H75" s="8">
        <v>3</v>
      </c>
      <c r="I75" s="2" t="s">
        <v>42</v>
      </c>
      <c r="K75" s="1" t="s">
        <v>736</v>
      </c>
      <c r="L75" s="42"/>
    </row>
    <row r="76" spans="1:12" x14ac:dyDescent="0.35">
      <c r="A76" s="6">
        <v>2016</v>
      </c>
      <c r="B76" s="24" t="s">
        <v>481</v>
      </c>
      <c r="C76" s="24" t="s">
        <v>508</v>
      </c>
      <c r="D76" s="24" t="s">
        <v>22</v>
      </c>
      <c r="E76" s="24" t="s">
        <v>47</v>
      </c>
      <c r="F76" s="24" t="s">
        <v>357</v>
      </c>
      <c r="G76" s="24" t="s">
        <v>536</v>
      </c>
      <c r="H76" s="8">
        <v>4</v>
      </c>
      <c r="I76" s="2" t="s">
        <v>99</v>
      </c>
      <c r="K76" s="1" t="s">
        <v>736</v>
      </c>
      <c r="L76" s="42"/>
    </row>
    <row r="77" spans="1:12" x14ac:dyDescent="0.35">
      <c r="A77" s="6">
        <v>2016</v>
      </c>
      <c r="B77" s="24" t="s">
        <v>482</v>
      </c>
      <c r="C77" s="24" t="s">
        <v>509</v>
      </c>
      <c r="D77" s="24" t="s">
        <v>24</v>
      </c>
      <c r="E77" s="24" t="s">
        <v>47</v>
      </c>
      <c r="F77" s="24" t="s">
        <v>12</v>
      </c>
      <c r="G77" s="24" t="s">
        <v>482</v>
      </c>
      <c r="H77" s="8">
        <v>3</v>
      </c>
      <c r="I77" s="2" t="s">
        <v>44</v>
      </c>
      <c r="J77" s="1">
        <v>0.8</v>
      </c>
      <c r="K77" s="1">
        <v>0.8</v>
      </c>
      <c r="L77" s="42">
        <v>0.8</v>
      </c>
    </row>
    <row r="78" spans="1:12" x14ac:dyDescent="0.35">
      <c r="A78" s="6">
        <v>2016</v>
      </c>
      <c r="B78" s="24" t="s">
        <v>483</v>
      </c>
      <c r="C78" s="24" t="s">
        <v>510</v>
      </c>
      <c r="D78" s="24" t="s">
        <v>24</v>
      </c>
      <c r="E78" s="24" t="s">
        <v>126</v>
      </c>
      <c r="F78" s="24" t="s">
        <v>12</v>
      </c>
      <c r="G78" s="24" t="s">
        <v>537</v>
      </c>
      <c r="H78" s="8">
        <v>1</v>
      </c>
      <c r="I78" s="2" t="s">
        <v>44</v>
      </c>
      <c r="J78" s="1">
        <v>1.2</v>
      </c>
      <c r="K78" s="1">
        <v>1.2</v>
      </c>
      <c r="L78" s="42">
        <v>1.2</v>
      </c>
    </row>
    <row r="79" spans="1:12" x14ac:dyDescent="0.35">
      <c r="A79" s="6">
        <v>2016</v>
      </c>
      <c r="B79" s="24" t="s">
        <v>484</v>
      </c>
      <c r="C79" s="24"/>
      <c r="D79" s="24" t="s">
        <v>24</v>
      </c>
      <c r="E79" s="24" t="s">
        <v>126</v>
      </c>
      <c r="F79" s="24" t="s">
        <v>12</v>
      </c>
      <c r="G79" s="24" t="s">
        <v>538</v>
      </c>
      <c r="H79" s="8">
        <v>1</v>
      </c>
      <c r="I79" s="2" t="s">
        <v>44</v>
      </c>
      <c r="J79" s="1">
        <v>1.2</v>
      </c>
      <c r="K79" s="1">
        <v>1.2</v>
      </c>
      <c r="L79" s="42">
        <v>1.2</v>
      </c>
    </row>
    <row r="80" spans="1:12" x14ac:dyDescent="0.35">
      <c r="A80" s="6">
        <v>2016</v>
      </c>
      <c r="B80" s="24" t="s">
        <v>485</v>
      </c>
      <c r="C80" s="24" t="s">
        <v>511</v>
      </c>
      <c r="D80" s="24" t="s">
        <v>526</v>
      </c>
      <c r="E80" s="24" t="s">
        <v>126</v>
      </c>
      <c r="F80" s="24" t="s">
        <v>12</v>
      </c>
      <c r="G80" s="24" t="s">
        <v>539</v>
      </c>
      <c r="H80" s="8">
        <v>2</v>
      </c>
      <c r="I80" s="2" t="s">
        <v>44</v>
      </c>
      <c r="J80" s="1">
        <v>1.2</v>
      </c>
      <c r="K80" s="1">
        <v>1.2</v>
      </c>
      <c r="L80" s="42">
        <v>1.2</v>
      </c>
    </row>
    <row r="81" spans="1:12" x14ac:dyDescent="0.35">
      <c r="A81" s="6">
        <v>2016</v>
      </c>
      <c r="B81" s="24" t="s">
        <v>486</v>
      </c>
      <c r="C81" s="24" t="s">
        <v>512</v>
      </c>
      <c r="D81" s="24" t="s">
        <v>161</v>
      </c>
      <c r="E81" s="24" t="s">
        <v>47</v>
      </c>
      <c r="F81" s="24" t="s">
        <v>12</v>
      </c>
      <c r="G81" s="24" t="s">
        <v>540</v>
      </c>
      <c r="H81" s="8">
        <v>3</v>
      </c>
      <c r="I81" s="2" t="s">
        <v>44</v>
      </c>
      <c r="J81" s="1">
        <v>0.8</v>
      </c>
      <c r="K81" s="1">
        <v>0.8</v>
      </c>
      <c r="L81" s="42">
        <v>0.8</v>
      </c>
    </row>
    <row r="82" spans="1:12" x14ac:dyDescent="0.35">
      <c r="A82" s="6">
        <v>2016</v>
      </c>
      <c r="B82" s="24" t="s">
        <v>439</v>
      </c>
      <c r="C82" s="24" t="s">
        <v>453</v>
      </c>
      <c r="D82" s="24" t="s">
        <v>161</v>
      </c>
      <c r="E82" s="24" t="s">
        <v>126</v>
      </c>
      <c r="F82" s="24" t="s">
        <v>136</v>
      </c>
      <c r="G82" s="24" t="s">
        <v>459</v>
      </c>
      <c r="H82" s="8">
        <v>10</v>
      </c>
      <c r="I82" s="2" t="s">
        <v>44</v>
      </c>
      <c r="K82" s="1" t="s">
        <v>736</v>
      </c>
      <c r="L82" s="42"/>
    </row>
    <row r="83" spans="1:12" x14ac:dyDescent="0.35">
      <c r="A83" s="6">
        <v>2016</v>
      </c>
      <c r="B83" s="24" t="s">
        <v>487</v>
      </c>
      <c r="C83" s="24" t="s">
        <v>513</v>
      </c>
      <c r="D83" s="24" t="s">
        <v>527</v>
      </c>
      <c r="E83" s="24" t="s">
        <v>47</v>
      </c>
      <c r="F83" s="24" t="s">
        <v>357</v>
      </c>
      <c r="G83" s="24" t="s">
        <v>541</v>
      </c>
      <c r="H83" s="8">
        <v>15</v>
      </c>
      <c r="K83" s="1" t="s">
        <v>736</v>
      </c>
      <c r="L83" s="42"/>
    </row>
    <row r="84" spans="1:12" x14ac:dyDescent="0.35">
      <c r="A84" s="6">
        <v>2016</v>
      </c>
      <c r="B84" s="24" t="s">
        <v>488</v>
      </c>
      <c r="C84" s="24" t="s">
        <v>514</v>
      </c>
      <c r="D84" s="24" t="s">
        <v>27</v>
      </c>
      <c r="E84" s="24" t="s">
        <v>126</v>
      </c>
      <c r="F84" s="24" t="s">
        <v>12</v>
      </c>
      <c r="G84" s="24" t="s">
        <v>542</v>
      </c>
      <c r="H84" s="8">
        <v>3</v>
      </c>
      <c r="I84" s="2" t="s">
        <v>44</v>
      </c>
      <c r="K84" s="1" t="s">
        <v>736</v>
      </c>
      <c r="L84" s="42"/>
    </row>
    <row r="85" spans="1:12" x14ac:dyDescent="0.35">
      <c r="A85" s="6">
        <v>2016</v>
      </c>
      <c r="B85" s="24" t="s">
        <v>489</v>
      </c>
      <c r="C85" s="24" t="s">
        <v>515</v>
      </c>
      <c r="D85" s="24" t="s">
        <v>27</v>
      </c>
      <c r="E85" s="24" t="s">
        <v>126</v>
      </c>
      <c r="F85" s="24" t="s">
        <v>12</v>
      </c>
      <c r="G85" s="24" t="s">
        <v>543</v>
      </c>
      <c r="H85" s="8">
        <v>2</v>
      </c>
      <c r="I85" s="2" t="s">
        <v>44</v>
      </c>
      <c r="J85" s="1">
        <v>1.2</v>
      </c>
      <c r="K85" s="1">
        <v>1.2</v>
      </c>
      <c r="L85" s="42">
        <v>1.2</v>
      </c>
    </row>
    <row r="86" spans="1:12" x14ac:dyDescent="0.35">
      <c r="A86" s="6">
        <v>2016</v>
      </c>
      <c r="B86" s="24" t="s">
        <v>490</v>
      </c>
      <c r="C86" s="24" t="s">
        <v>271</v>
      </c>
      <c r="D86" s="24" t="s">
        <v>27</v>
      </c>
      <c r="E86" s="24" t="s">
        <v>47</v>
      </c>
      <c r="F86" s="24" t="s">
        <v>12</v>
      </c>
      <c r="G86" s="24" t="s">
        <v>544</v>
      </c>
      <c r="H86" s="8">
        <v>2</v>
      </c>
      <c r="I86" s="2" t="s">
        <v>114</v>
      </c>
      <c r="K86" s="1" t="s">
        <v>736</v>
      </c>
      <c r="L86" s="42"/>
    </row>
    <row r="87" spans="1:12" x14ac:dyDescent="0.35">
      <c r="A87" s="6">
        <v>2016</v>
      </c>
      <c r="B87" s="24" t="s">
        <v>491</v>
      </c>
      <c r="C87" s="24" t="s">
        <v>516</v>
      </c>
      <c r="D87" s="24" t="s">
        <v>27</v>
      </c>
      <c r="E87" s="24" t="s">
        <v>126</v>
      </c>
      <c r="F87" s="24" t="s">
        <v>12</v>
      </c>
      <c r="G87" s="24" t="s">
        <v>545</v>
      </c>
      <c r="H87" s="8">
        <v>4</v>
      </c>
      <c r="I87" s="2" t="s">
        <v>44</v>
      </c>
      <c r="K87" s="1" t="s">
        <v>736</v>
      </c>
      <c r="L87" s="42"/>
    </row>
    <row r="88" spans="1:12" x14ac:dyDescent="0.35">
      <c r="A88" s="6">
        <v>2016</v>
      </c>
      <c r="B88" s="24" t="s">
        <v>449</v>
      </c>
      <c r="C88" s="24" t="s">
        <v>382</v>
      </c>
      <c r="D88" s="24" t="s">
        <v>31</v>
      </c>
      <c r="E88" s="24" t="s">
        <v>47</v>
      </c>
      <c r="F88" s="24" t="s">
        <v>357</v>
      </c>
      <c r="G88" s="24" t="s">
        <v>546</v>
      </c>
      <c r="H88" s="8">
        <v>3</v>
      </c>
      <c r="I88" s="2" t="s">
        <v>116</v>
      </c>
      <c r="K88" s="1" t="s">
        <v>736</v>
      </c>
      <c r="L88" s="42"/>
    </row>
    <row r="89" spans="1:12" x14ac:dyDescent="0.35">
      <c r="A89" s="6">
        <v>2016</v>
      </c>
      <c r="B89" s="24" t="s">
        <v>492</v>
      </c>
      <c r="C89" s="24" t="s">
        <v>517</v>
      </c>
      <c r="D89" s="24" t="s">
        <v>528</v>
      </c>
      <c r="E89" s="24" t="s">
        <v>126</v>
      </c>
      <c r="F89" s="24" t="s">
        <v>12</v>
      </c>
      <c r="G89" s="24" t="s">
        <v>547</v>
      </c>
      <c r="H89" s="8">
        <v>1</v>
      </c>
      <c r="I89" s="2" t="s">
        <v>44</v>
      </c>
      <c r="J89" s="1">
        <v>1.2</v>
      </c>
      <c r="K89" s="1">
        <v>1.2</v>
      </c>
      <c r="L89" s="42">
        <v>1.2</v>
      </c>
    </row>
    <row r="90" spans="1:12" x14ac:dyDescent="0.35">
      <c r="A90" s="6">
        <v>2016</v>
      </c>
      <c r="B90" s="24" t="s">
        <v>493</v>
      </c>
      <c r="C90" s="24" t="s">
        <v>518</v>
      </c>
      <c r="D90" s="24" t="s">
        <v>34</v>
      </c>
      <c r="E90" s="24" t="s">
        <v>126</v>
      </c>
      <c r="F90" s="24" t="s">
        <v>12</v>
      </c>
      <c r="G90" s="24" t="s">
        <v>548</v>
      </c>
      <c r="H90" s="8">
        <v>3</v>
      </c>
      <c r="I90" s="2" t="s">
        <v>116</v>
      </c>
      <c r="K90" s="1" t="s">
        <v>736</v>
      </c>
      <c r="L90" s="42"/>
    </row>
    <row r="91" spans="1:12" x14ac:dyDescent="0.35">
      <c r="A91" s="6">
        <v>2016</v>
      </c>
      <c r="B91" s="24" t="s">
        <v>494</v>
      </c>
      <c r="C91" s="24" t="s">
        <v>519</v>
      </c>
      <c r="D91" s="24" t="s">
        <v>34</v>
      </c>
      <c r="E91" s="24" t="s">
        <v>47</v>
      </c>
      <c r="F91" s="24" t="s">
        <v>357</v>
      </c>
      <c r="G91" s="24" t="s">
        <v>549</v>
      </c>
      <c r="H91" s="8">
        <v>11</v>
      </c>
      <c r="I91" s="2" t="s">
        <v>417</v>
      </c>
      <c r="K91" s="1" t="s">
        <v>736</v>
      </c>
      <c r="L91" s="42"/>
    </row>
    <row r="92" spans="1:12" x14ac:dyDescent="0.35">
      <c r="A92" s="6">
        <v>2016</v>
      </c>
      <c r="B92" s="24" t="s">
        <v>495</v>
      </c>
      <c r="C92" s="24" t="s">
        <v>520</v>
      </c>
      <c r="D92" s="24" t="s">
        <v>34</v>
      </c>
      <c r="E92" s="24" t="s">
        <v>47</v>
      </c>
      <c r="F92" s="24" t="s">
        <v>357</v>
      </c>
      <c r="G92" s="24" t="s">
        <v>550</v>
      </c>
      <c r="H92" s="8">
        <v>4</v>
      </c>
      <c r="I92" s="2" t="s">
        <v>99</v>
      </c>
      <c r="K92" s="1" t="s">
        <v>736</v>
      </c>
      <c r="L92" s="42"/>
    </row>
    <row r="93" spans="1:12" x14ac:dyDescent="0.35">
      <c r="A93" s="6">
        <v>2016</v>
      </c>
      <c r="B93" s="24" t="s">
        <v>496</v>
      </c>
      <c r="C93" s="24" t="s">
        <v>521</v>
      </c>
      <c r="D93" s="24" t="s">
        <v>34</v>
      </c>
      <c r="E93" s="24" t="s">
        <v>47</v>
      </c>
      <c r="F93" s="24" t="s">
        <v>357</v>
      </c>
      <c r="G93" s="24" t="s">
        <v>551</v>
      </c>
      <c r="H93" s="8">
        <v>3</v>
      </c>
      <c r="I93" s="2" t="s">
        <v>42</v>
      </c>
      <c r="K93" s="1" t="s">
        <v>736</v>
      </c>
      <c r="L93" s="42"/>
    </row>
    <row r="94" spans="1:12" x14ac:dyDescent="0.35">
      <c r="A94" s="6">
        <v>2016</v>
      </c>
      <c r="B94" s="24" t="s">
        <v>497</v>
      </c>
      <c r="C94" s="24" t="s">
        <v>522</v>
      </c>
      <c r="D94" s="24" t="s">
        <v>34</v>
      </c>
      <c r="E94" s="24" t="s">
        <v>47</v>
      </c>
      <c r="F94" s="24" t="s">
        <v>12</v>
      </c>
      <c r="G94" s="24" t="s">
        <v>552</v>
      </c>
      <c r="H94" s="8">
        <v>50</v>
      </c>
      <c r="I94" s="2" t="s">
        <v>42</v>
      </c>
      <c r="K94" s="1" t="s">
        <v>736</v>
      </c>
      <c r="L94" s="42"/>
    </row>
    <row r="95" spans="1:12" x14ac:dyDescent="0.35">
      <c r="A95" s="6">
        <v>2016</v>
      </c>
      <c r="B95" s="24" t="s">
        <v>498</v>
      </c>
      <c r="C95" s="24" t="s">
        <v>523</v>
      </c>
      <c r="D95" s="24" t="s">
        <v>392</v>
      </c>
      <c r="E95" s="24" t="s">
        <v>126</v>
      </c>
      <c r="F95" s="24" t="s">
        <v>136</v>
      </c>
      <c r="G95" s="24" t="s">
        <v>553</v>
      </c>
      <c r="H95" s="8">
        <v>1</v>
      </c>
      <c r="I95" s="2" t="s">
        <v>44</v>
      </c>
      <c r="J95" s="1">
        <v>1.2</v>
      </c>
      <c r="K95" s="1">
        <v>1.2</v>
      </c>
      <c r="L95" s="42">
        <v>1.2</v>
      </c>
    </row>
    <row r="96" spans="1:12" x14ac:dyDescent="0.35">
      <c r="A96" s="6">
        <v>2016</v>
      </c>
      <c r="B96" s="24" t="s">
        <v>499</v>
      </c>
      <c r="C96" s="24" t="s">
        <v>387</v>
      </c>
      <c r="D96" s="24" t="s">
        <v>88</v>
      </c>
      <c r="E96" s="24" t="s">
        <v>47</v>
      </c>
      <c r="F96" s="24" t="s">
        <v>357</v>
      </c>
      <c r="G96" s="24" t="s">
        <v>554</v>
      </c>
      <c r="H96" s="8">
        <v>6</v>
      </c>
      <c r="I96" s="2" t="s">
        <v>417</v>
      </c>
      <c r="K96" s="1" t="s">
        <v>736</v>
      </c>
      <c r="L96" s="42"/>
    </row>
    <row r="97" spans="1:12" x14ac:dyDescent="0.35">
      <c r="A97" s="6">
        <v>2016</v>
      </c>
      <c r="B97" s="24" t="s">
        <v>500</v>
      </c>
      <c r="C97" s="24" t="s">
        <v>513</v>
      </c>
      <c r="D97" s="24" t="s">
        <v>202</v>
      </c>
      <c r="E97" s="24" t="s">
        <v>126</v>
      </c>
      <c r="F97" s="24" t="s">
        <v>12</v>
      </c>
      <c r="G97" s="24" t="s">
        <v>555</v>
      </c>
      <c r="H97" s="8">
        <v>5</v>
      </c>
      <c r="I97" s="2" t="s">
        <v>42</v>
      </c>
      <c r="J97" s="1">
        <v>0.8</v>
      </c>
      <c r="K97" s="1">
        <v>0.8</v>
      </c>
      <c r="L97" s="42">
        <v>0.8</v>
      </c>
    </row>
    <row r="98" spans="1:12" x14ac:dyDescent="0.35">
      <c r="A98" s="6">
        <v>2016</v>
      </c>
      <c r="B98" s="24" t="s">
        <v>501</v>
      </c>
      <c r="C98" s="24" t="s">
        <v>524</v>
      </c>
      <c r="D98" s="24" t="s">
        <v>39</v>
      </c>
      <c r="E98" s="24" t="s">
        <v>126</v>
      </c>
      <c r="F98" s="24" t="s">
        <v>12</v>
      </c>
      <c r="G98" s="24" t="s">
        <v>556</v>
      </c>
      <c r="H98" s="8">
        <v>1</v>
      </c>
      <c r="I98" s="2" t="s">
        <v>44</v>
      </c>
      <c r="K98" s="1" t="s">
        <v>736</v>
      </c>
      <c r="L98" s="42"/>
    </row>
    <row r="99" spans="1:12" x14ac:dyDescent="0.35">
      <c r="A99" s="6">
        <v>2016</v>
      </c>
      <c r="B99" s="24" t="s">
        <v>502</v>
      </c>
      <c r="C99" s="24" t="s">
        <v>525</v>
      </c>
      <c r="D99" s="24" t="s">
        <v>95</v>
      </c>
      <c r="E99" s="24" t="s">
        <v>126</v>
      </c>
      <c r="F99" s="24" t="s">
        <v>12</v>
      </c>
      <c r="G99" s="24" t="s">
        <v>557</v>
      </c>
      <c r="H99" s="8">
        <v>5</v>
      </c>
      <c r="I99" s="2" t="s">
        <v>44</v>
      </c>
      <c r="J99" s="1">
        <v>0.8</v>
      </c>
      <c r="K99" s="1">
        <v>0.8</v>
      </c>
      <c r="L99" s="42">
        <v>0.8</v>
      </c>
    </row>
    <row r="100" spans="1:12" x14ac:dyDescent="0.35">
      <c r="A100" s="6">
        <v>2015</v>
      </c>
      <c r="B100" s="24" t="s">
        <v>418</v>
      </c>
      <c r="C100" s="24" t="s">
        <v>423</v>
      </c>
      <c r="D100" s="24" t="s">
        <v>424</v>
      </c>
      <c r="E100" s="24" t="s">
        <v>47</v>
      </c>
      <c r="F100" s="24" t="s">
        <v>12</v>
      </c>
      <c r="G100" s="24" t="s">
        <v>425</v>
      </c>
      <c r="H100" s="8">
        <v>1</v>
      </c>
      <c r="I100" s="2" t="s">
        <v>44</v>
      </c>
      <c r="J100" s="1">
        <v>0.8</v>
      </c>
      <c r="K100" s="1">
        <v>0.8</v>
      </c>
      <c r="L100" s="42">
        <v>0.8</v>
      </c>
    </row>
    <row r="101" spans="1:12" x14ac:dyDescent="0.35">
      <c r="A101" s="6">
        <v>2015</v>
      </c>
      <c r="B101" s="24" t="s">
        <v>419</v>
      </c>
      <c r="C101" s="24" t="s">
        <v>382</v>
      </c>
      <c r="D101" s="24" t="s">
        <v>16</v>
      </c>
      <c r="E101" s="24" t="s">
        <v>47</v>
      </c>
      <c r="F101" s="24" t="s">
        <v>12</v>
      </c>
      <c r="G101" s="24" t="s">
        <v>426</v>
      </c>
      <c r="H101" s="8">
        <v>6</v>
      </c>
      <c r="I101" s="2" t="s">
        <v>116</v>
      </c>
      <c r="J101" s="1">
        <v>0.5</v>
      </c>
      <c r="K101" s="1">
        <v>0.5</v>
      </c>
      <c r="L101" s="42">
        <v>0.5</v>
      </c>
    </row>
    <row r="102" spans="1:12" x14ac:dyDescent="0.35">
      <c r="A102" s="6">
        <v>2015</v>
      </c>
      <c r="B102" s="24" t="s">
        <v>363</v>
      </c>
      <c r="C102" s="24" t="s">
        <v>429</v>
      </c>
      <c r="D102" s="24" t="s">
        <v>18</v>
      </c>
      <c r="E102" s="15" t="s">
        <v>126</v>
      </c>
      <c r="F102" s="15" t="s">
        <v>12</v>
      </c>
      <c r="G102" s="24" t="s">
        <v>427</v>
      </c>
      <c r="H102" s="8">
        <v>2</v>
      </c>
      <c r="I102" s="2" t="s">
        <v>42</v>
      </c>
      <c r="J102" s="1">
        <v>0.8</v>
      </c>
      <c r="K102" s="1">
        <v>0.8</v>
      </c>
      <c r="L102" s="42">
        <v>0.8</v>
      </c>
    </row>
    <row r="103" spans="1:12" x14ac:dyDescent="0.35">
      <c r="A103" s="6">
        <v>2015</v>
      </c>
      <c r="B103" s="24" t="s">
        <v>420</v>
      </c>
      <c r="C103" s="24"/>
      <c r="D103" s="24" t="s">
        <v>18</v>
      </c>
      <c r="E103" s="15" t="s">
        <v>126</v>
      </c>
      <c r="F103" s="15" t="s">
        <v>12</v>
      </c>
      <c r="G103" s="24" t="s">
        <v>430</v>
      </c>
      <c r="H103" s="8">
        <v>2</v>
      </c>
      <c r="I103" s="2" t="s">
        <v>431</v>
      </c>
      <c r="J103" s="1">
        <v>0.8</v>
      </c>
      <c r="K103" s="1">
        <v>0.8</v>
      </c>
      <c r="L103" s="42">
        <v>0.8</v>
      </c>
    </row>
    <row r="104" spans="1:12" x14ac:dyDescent="0.35">
      <c r="A104" s="6">
        <v>2015</v>
      </c>
      <c r="B104" s="24" t="s">
        <v>421</v>
      </c>
      <c r="C104" s="24" t="s">
        <v>432</v>
      </c>
      <c r="D104" s="24" t="s">
        <v>22</v>
      </c>
      <c r="E104" s="15" t="s">
        <v>47</v>
      </c>
      <c r="F104" s="15" t="s">
        <v>12</v>
      </c>
      <c r="G104" s="24" t="s">
        <v>433</v>
      </c>
      <c r="H104" s="8">
        <v>53</v>
      </c>
      <c r="I104" s="2" t="s">
        <v>434</v>
      </c>
      <c r="J104" s="1" t="s">
        <v>104</v>
      </c>
      <c r="K104" s="1">
        <v>0.5</v>
      </c>
      <c r="L104" s="42">
        <v>0.6</v>
      </c>
    </row>
    <row r="105" spans="1:12" x14ac:dyDescent="0.35">
      <c r="A105" s="6">
        <v>2015</v>
      </c>
      <c r="B105" s="24" t="s">
        <v>422</v>
      </c>
      <c r="C105" s="24" t="s">
        <v>435</v>
      </c>
      <c r="D105" s="24" t="s">
        <v>24</v>
      </c>
      <c r="E105" s="15" t="s">
        <v>47</v>
      </c>
      <c r="F105" s="15" t="s">
        <v>12</v>
      </c>
      <c r="G105" s="24" t="s">
        <v>436</v>
      </c>
      <c r="H105" s="8">
        <v>10</v>
      </c>
      <c r="I105" s="2" t="s">
        <v>116</v>
      </c>
      <c r="J105" s="1">
        <v>0.5</v>
      </c>
      <c r="K105" s="1">
        <v>0.5</v>
      </c>
      <c r="L105" s="42">
        <v>0.5</v>
      </c>
    </row>
    <row r="106" spans="1:12" x14ac:dyDescent="0.35">
      <c r="A106" s="6">
        <v>2015</v>
      </c>
      <c r="B106" s="24" t="s">
        <v>428</v>
      </c>
      <c r="C106" s="24" t="s">
        <v>391</v>
      </c>
      <c r="D106" s="24" t="s">
        <v>159</v>
      </c>
      <c r="E106" s="15" t="s">
        <v>47</v>
      </c>
      <c r="F106" s="15" t="s">
        <v>357</v>
      </c>
      <c r="G106" s="24" t="s">
        <v>437</v>
      </c>
      <c r="H106" s="8">
        <v>4</v>
      </c>
      <c r="I106" s="2" t="s">
        <v>438</v>
      </c>
      <c r="J106" s="1">
        <v>0.3</v>
      </c>
      <c r="K106" s="1">
        <v>0.3</v>
      </c>
      <c r="L106" s="42">
        <v>0.3</v>
      </c>
    </row>
    <row r="107" spans="1:12" x14ac:dyDescent="0.35">
      <c r="A107" s="6">
        <v>2015</v>
      </c>
      <c r="B107" s="24" t="s">
        <v>439</v>
      </c>
      <c r="C107" s="24" t="s">
        <v>453</v>
      </c>
      <c r="D107" s="24" t="s">
        <v>161</v>
      </c>
      <c r="E107" s="15" t="s">
        <v>126</v>
      </c>
      <c r="F107" s="15" t="s">
        <v>136</v>
      </c>
      <c r="G107" s="24" t="s">
        <v>459</v>
      </c>
      <c r="H107" s="8">
        <v>1</v>
      </c>
      <c r="I107" s="2" t="s">
        <v>44</v>
      </c>
      <c r="J107" s="1">
        <v>1.2</v>
      </c>
      <c r="K107" s="1">
        <v>1.2</v>
      </c>
      <c r="L107" s="42">
        <v>1.2</v>
      </c>
    </row>
    <row r="108" spans="1:12" x14ac:dyDescent="0.35">
      <c r="A108" s="6">
        <v>2015</v>
      </c>
      <c r="B108" s="24" t="s">
        <v>440</v>
      </c>
      <c r="C108" s="24"/>
      <c r="D108" s="24" t="s">
        <v>168</v>
      </c>
      <c r="E108" s="15" t="s">
        <v>47</v>
      </c>
      <c r="F108" s="15" t="s">
        <v>12</v>
      </c>
      <c r="G108" s="24" t="s">
        <v>460</v>
      </c>
      <c r="H108" s="8">
        <v>1</v>
      </c>
      <c r="I108" s="2" t="s">
        <v>44</v>
      </c>
      <c r="J108" s="1">
        <v>0.8</v>
      </c>
      <c r="K108" s="1">
        <v>0.8</v>
      </c>
      <c r="L108" s="42">
        <v>0.8</v>
      </c>
    </row>
    <row r="109" spans="1:12" x14ac:dyDescent="0.35">
      <c r="A109" s="6">
        <v>2015</v>
      </c>
      <c r="B109" s="24" t="s">
        <v>441</v>
      </c>
      <c r="C109" s="24" t="s">
        <v>454</v>
      </c>
      <c r="D109" s="24" t="s">
        <v>168</v>
      </c>
      <c r="E109" s="15" t="s">
        <v>126</v>
      </c>
      <c r="F109" s="15" t="s">
        <v>12</v>
      </c>
      <c r="G109" s="24" t="s">
        <v>461</v>
      </c>
      <c r="H109" s="8">
        <v>8</v>
      </c>
      <c r="I109" s="2" t="s">
        <v>44</v>
      </c>
      <c r="J109" s="1">
        <v>1</v>
      </c>
      <c r="K109" s="1">
        <v>1</v>
      </c>
      <c r="L109" s="42">
        <v>1</v>
      </c>
    </row>
    <row r="110" spans="1:12" x14ac:dyDescent="0.35">
      <c r="A110" s="6">
        <v>2015</v>
      </c>
      <c r="B110" s="24" t="s">
        <v>442</v>
      </c>
      <c r="C110" s="24" t="s">
        <v>455</v>
      </c>
      <c r="D110" s="24" t="s">
        <v>168</v>
      </c>
      <c r="E110" s="15" t="s">
        <v>47</v>
      </c>
      <c r="F110" s="15" t="s">
        <v>12</v>
      </c>
      <c r="G110" s="24" t="s">
        <v>462</v>
      </c>
      <c r="H110" s="8">
        <v>1</v>
      </c>
      <c r="I110" s="2" t="s">
        <v>44</v>
      </c>
      <c r="J110" s="1">
        <v>0.8</v>
      </c>
      <c r="K110" s="1">
        <v>0.8</v>
      </c>
      <c r="L110" s="42">
        <v>0.8</v>
      </c>
    </row>
    <row r="111" spans="1:12" x14ac:dyDescent="0.35">
      <c r="A111" s="6">
        <v>2015</v>
      </c>
      <c r="B111" s="24" t="s">
        <v>443</v>
      </c>
      <c r="C111" s="24"/>
      <c r="D111" s="24" t="s">
        <v>168</v>
      </c>
      <c r="E111" s="15" t="s">
        <v>126</v>
      </c>
      <c r="F111" s="15" t="s">
        <v>12</v>
      </c>
      <c r="G111" s="24" t="s">
        <v>463</v>
      </c>
      <c r="H111" s="8">
        <v>1</v>
      </c>
      <c r="I111" s="2" t="s">
        <v>44</v>
      </c>
      <c r="J111" s="1">
        <v>1</v>
      </c>
      <c r="K111" s="1">
        <v>1</v>
      </c>
      <c r="L111" s="42">
        <v>1</v>
      </c>
    </row>
    <row r="112" spans="1:12" x14ac:dyDescent="0.35">
      <c r="A112" s="6">
        <v>2015</v>
      </c>
      <c r="B112" s="24" t="s">
        <v>444</v>
      </c>
      <c r="C112" s="24" t="s">
        <v>382</v>
      </c>
      <c r="D112" s="24" t="s">
        <v>31</v>
      </c>
      <c r="E112" s="15" t="s">
        <v>47</v>
      </c>
      <c r="F112" s="15" t="s">
        <v>12</v>
      </c>
      <c r="G112" s="24" t="s">
        <v>464</v>
      </c>
      <c r="H112" s="8">
        <v>22</v>
      </c>
      <c r="I112" s="2" t="s">
        <v>116</v>
      </c>
      <c r="J112" s="1" t="s">
        <v>104</v>
      </c>
      <c r="K112" s="1">
        <v>0.5</v>
      </c>
      <c r="L112" s="42">
        <v>0.6</v>
      </c>
    </row>
    <row r="113" spans="1:12" x14ac:dyDescent="0.35">
      <c r="A113" s="6">
        <v>2015</v>
      </c>
      <c r="B113" s="24" t="s">
        <v>445</v>
      </c>
      <c r="C113" s="24" t="s">
        <v>456</v>
      </c>
      <c r="D113" s="24" t="s">
        <v>31</v>
      </c>
      <c r="E113" s="15" t="s">
        <v>47</v>
      </c>
      <c r="F113" s="15" t="s">
        <v>136</v>
      </c>
      <c r="G113" s="24" t="s">
        <v>465</v>
      </c>
      <c r="H113" s="8">
        <v>20</v>
      </c>
      <c r="I113" s="2" t="s">
        <v>114</v>
      </c>
      <c r="J113" s="1">
        <v>0.5</v>
      </c>
      <c r="K113" s="1">
        <v>0.5</v>
      </c>
      <c r="L113" s="42">
        <v>0.5</v>
      </c>
    </row>
    <row r="114" spans="1:12" x14ac:dyDescent="0.35">
      <c r="A114" s="6">
        <v>2015</v>
      </c>
      <c r="B114" s="24" t="s">
        <v>446</v>
      </c>
      <c r="C114" s="24" t="s">
        <v>349</v>
      </c>
      <c r="D114" s="24" t="s">
        <v>34</v>
      </c>
      <c r="E114" s="15" t="s">
        <v>126</v>
      </c>
      <c r="F114" s="15" t="s">
        <v>12</v>
      </c>
      <c r="G114" s="24" t="s">
        <v>466</v>
      </c>
      <c r="H114" s="8">
        <v>1</v>
      </c>
      <c r="I114" s="2" t="s">
        <v>44</v>
      </c>
      <c r="K114" s="1" t="s">
        <v>736</v>
      </c>
      <c r="L114" s="42"/>
    </row>
    <row r="115" spans="1:12" x14ac:dyDescent="0.35">
      <c r="A115" s="6">
        <v>2015</v>
      </c>
      <c r="B115" s="24" t="s">
        <v>447</v>
      </c>
      <c r="C115" s="24" t="s">
        <v>349</v>
      </c>
      <c r="D115" s="24" t="s">
        <v>34</v>
      </c>
      <c r="E115" s="15" t="s">
        <v>126</v>
      </c>
      <c r="F115" s="15" t="s">
        <v>12</v>
      </c>
      <c r="G115" s="24" t="s">
        <v>467</v>
      </c>
      <c r="H115" s="8">
        <v>1</v>
      </c>
      <c r="I115" s="2" t="s">
        <v>116</v>
      </c>
      <c r="J115" s="1">
        <v>0.8</v>
      </c>
      <c r="K115" s="1">
        <v>0.8</v>
      </c>
      <c r="L115" s="42">
        <v>0.8</v>
      </c>
    </row>
    <row r="116" spans="1:12" x14ac:dyDescent="0.35">
      <c r="A116" s="6">
        <v>2015</v>
      </c>
      <c r="B116" s="24" t="s">
        <v>448</v>
      </c>
      <c r="C116" s="24" t="s">
        <v>456</v>
      </c>
      <c r="D116" s="24" t="s">
        <v>34</v>
      </c>
      <c r="E116" s="15" t="s">
        <v>47</v>
      </c>
      <c r="F116" s="15" t="s">
        <v>357</v>
      </c>
      <c r="G116" s="24" t="s">
        <v>468</v>
      </c>
      <c r="H116" s="8">
        <v>20</v>
      </c>
      <c r="I116" s="2" t="s">
        <v>473</v>
      </c>
      <c r="J116" s="1">
        <v>0.5</v>
      </c>
      <c r="K116" s="1">
        <v>0.5</v>
      </c>
      <c r="L116" s="42">
        <v>0.5</v>
      </c>
    </row>
    <row r="117" spans="1:12" x14ac:dyDescent="0.35">
      <c r="A117" s="6">
        <v>2015</v>
      </c>
      <c r="B117" s="24" t="s">
        <v>378</v>
      </c>
      <c r="C117" s="24" t="s">
        <v>693</v>
      </c>
      <c r="D117" s="24" t="s">
        <v>392</v>
      </c>
      <c r="E117" s="15" t="s">
        <v>126</v>
      </c>
      <c r="F117" s="15" t="s">
        <v>12</v>
      </c>
      <c r="G117" s="24" t="s">
        <v>801</v>
      </c>
      <c r="H117" s="8">
        <v>9</v>
      </c>
      <c r="I117" s="2" t="s">
        <v>44</v>
      </c>
      <c r="J117" s="1">
        <v>1.2</v>
      </c>
      <c r="K117" s="1">
        <v>1.2</v>
      </c>
      <c r="L117" s="1">
        <v>1.2</v>
      </c>
    </row>
    <row r="118" spans="1:12" x14ac:dyDescent="0.35">
      <c r="A118" s="6">
        <v>2015</v>
      </c>
      <c r="B118" s="24" t="s">
        <v>798</v>
      </c>
      <c r="C118" s="24" t="s">
        <v>800</v>
      </c>
      <c r="D118" s="24" t="s">
        <v>88</v>
      </c>
      <c r="E118" s="15" t="s">
        <v>126</v>
      </c>
      <c r="F118" s="15" t="s">
        <v>12</v>
      </c>
      <c r="G118" s="24" t="s">
        <v>802</v>
      </c>
      <c r="H118" s="8">
        <v>5</v>
      </c>
      <c r="I118" s="2" t="s">
        <v>44</v>
      </c>
      <c r="J118" s="1">
        <v>1.2</v>
      </c>
      <c r="K118" s="1">
        <v>1.2</v>
      </c>
      <c r="L118" s="1">
        <v>1.2</v>
      </c>
    </row>
    <row r="119" spans="1:12" x14ac:dyDescent="0.35">
      <c r="A119" s="6">
        <v>2015</v>
      </c>
      <c r="B119" s="24" t="s">
        <v>449</v>
      </c>
      <c r="C119" s="24" t="s">
        <v>457</v>
      </c>
      <c r="D119" s="24" t="s">
        <v>88</v>
      </c>
      <c r="E119" s="15" t="s">
        <v>47</v>
      </c>
      <c r="F119" s="15" t="s">
        <v>357</v>
      </c>
      <c r="G119" s="24" t="s">
        <v>469</v>
      </c>
      <c r="H119" s="8">
        <v>4</v>
      </c>
      <c r="I119" s="2" t="s">
        <v>42</v>
      </c>
      <c r="J119" s="1">
        <v>0.5</v>
      </c>
      <c r="K119" s="1">
        <v>0.5</v>
      </c>
      <c r="L119" s="42">
        <v>0.5</v>
      </c>
    </row>
    <row r="120" spans="1:12" x14ac:dyDescent="0.35">
      <c r="A120" s="6">
        <v>2015</v>
      </c>
      <c r="B120" s="24" t="s">
        <v>450</v>
      </c>
      <c r="C120" s="24" t="s">
        <v>458</v>
      </c>
      <c r="D120" s="24" t="s">
        <v>88</v>
      </c>
      <c r="E120" s="15" t="s">
        <v>126</v>
      </c>
      <c r="F120" s="15" t="s">
        <v>12</v>
      </c>
      <c r="G120" s="24" t="s">
        <v>470</v>
      </c>
      <c r="H120" s="8">
        <v>2</v>
      </c>
      <c r="I120" s="2" t="s">
        <v>116</v>
      </c>
      <c r="J120" s="1">
        <v>1</v>
      </c>
      <c r="K120" s="1">
        <v>1</v>
      </c>
      <c r="L120" s="42">
        <v>1</v>
      </c>
    </row>
    <row r="121" spans="1:12" x14ac:dyDescent="0.35">
      <c r="A121" s="6">
        <v>2015</v>
      </c>
      <c r="B121" s="24" t="s">
        <v>799</v>
      </c>
      <c r="C121" s="24" t="s">
        <v>515</v>
      </c>
      <c r="D121" s="24" t="s">
        <v>88</v>
      </c>
      <c r="E121" s="15" t="s">
        <v>126</v>
      </c>
      <c r="F121" s="15" t="s">
        <v>12</v>
      </c>
      <c r="G121" s="24" t="s">
        <v>803</v>
      </c>
      <c r="H121" s="8">
        <v>2</v>
      </c>
      <c r="J121" s="1">
        <v>1.2</v>
      </c>
      <c r="K121" s="1">
        <v>1.2</v>
      </c>
      <c r="L121" s="1">
        <v>1.2</v>
      </c>
    </row>
    <row r="122" spans="1:12" x14ac:dyDescent="0.35">
      <c r="A122" s="6">
        <v>2015</v>
      </c>
      <c r="B122" s="24" t="s">
        <v>451</v>
      </c>
      <c r="C122" s="24" t="s">
        <v>207</v>
      </c>
      <c r="D122" s="24" t="s">
        <v>39</v>
      </c>
      <c r="E122" s="15" t="s">
        <v>126</v>
      </c>
      <c r="F122" s="15" t="s">
        <v>12</v>
      </c>
      <c r="G122" s="24" t="s">
        <v>471</v>
      </c>
      <c r="H122" s="8">
        <v>1</v>
      </c>
      <c r="I122" s="2" t="s">
        <v>116</v>
      </c>
      <c r="J122" s="1">
        <v>0.8</v>
      </c>
      <c r="K122" s="1">
        <v>0.8</v>
      </c>
      <c r="L122" s="42">
        <v>0.8</v>
      </c>
    </row>
    <row r="123" spans="1:12" x14ac:dyDescent="0.35">
      <c r="A123" s="6">
        <v>2015</v>
      </c>
      <c r="B123" s="24" t="s">
        <v>452</v>
      </c>
      <c r="C123" s="24" t="s">
        <v>270</v>
      </c>
      <c r="D123" s="24" t="s">
        <v>216</v>
      </c>
      <c r="E123" s="15" t="s">
        <v>47</v>
      </c>
      <c r="F123" s="15" t="s">
        <v>357</v>
      </c>
      <c r="G123" s="24" t="s">
        <v>472</v>
      </c>
      <c r="H123" s="8">
        <v>8</v>
      </c>
      <c r="I123" s="2" t="s">
        <v>114</v>
      </c>
      <c r="J123" s="1">
        <v>0.5</v>
      </c>
      <c r="K123" s="1">
        <v>0.5</v>
      </c>
      <c r="L123" s="42">
        <v>0.5</v>
      </c>
    </row>
    <row r="124" spans="1:12" x14ac:dyDescent="0.35">
      <c r="A124" s="6">
        <v>2014</v>
      </c>
      <c r="B124" s="6" t="s">
        <v>359</v>
      </c>
      <c r="C124" s="6" t="s">
        <v>382</v>
      </c>
      <c r="D124" s="6" t="s">
        <v>16</v>
      </c>
      <c r="E124" s="6" t="s">
        <v>126</v>
      </c>
      <c r="F124" s="6" t="s">
        <v>12</v>
      </c>
      <c r="G124" s="6" t="s">
        <v>393</v>
      </c>
      <c r="H124" s="7">
        <v>2</v>
      </c>
      <c r="I124" s="2" t="s">
        <v>42</v>
      </c>
      <c r="J124" s="1">
        <v>0.8</v>
      </c>
      <c r="K124" s="1">
        <v>0.8</v>
      </c>
      <c r="L124" s="42">
        <v>0.8</v>
      </c>
    </row>
    <row r="125" spans="1:12" x14ac:dyDescent="0.35">
      <c r="A125" s="6">
        <v>2014</v>
      </c>
      <c r="B125" s="6" t="s">
        <v>360</v>
      </c>
      <c r="C125" s="6" t="s">
        <v>382</v>
      </c>
      <c r="D125" s="6" t="s">
        <v>16</v>
      </c>
      <c r="E125" s="6" t="s">
        <v>47</v>
      </c>
      <c r="F125" s="6" t="s">
        <v>12</v>
      </c>
      <c r="G125" s="6" t="s">
        <v>393</v>
      </c>
      <c r="H125" s="7">
        <v>2</v>
      </c>
      <c r="I125" s="2" t="s">
        <v>42</v>
      </c>
      <c r="J125" s="1">
        <v>0.6</v>
      </c>
      <c r="K125" s="1">
        <v>0.6</v>
      </c>
      <c r="L125" s="42">
        <v>0.6</v>
      </c>
    </row>
    <row r="126" spans="1:12" x14ac:dyDescent="0.35">
      <c r="A126" s="6">
        <v>2014</v>
      </c>
      <c r="B126" s="6" t="s">
        <v>361</v>
      </c>
      <c r="C126" s="6" t="s">
        <v>382</v>
      </c>
      <c r="D126" s="6" t="s">
        <v>16</v>
      </c>
      <c r="E126" s="6" t="s">
        <v>47</v>
      </c>
      <c r="F126" s="6" t="s">
        <v>357</v>
      </c>
      <c r="G126" s="6" t="s">
        <v>394</v>
      </c>
      <c r="H126" s="7">
        <v>5</v>
      </c>
      <c r="I126" s="2" t="s">
        <v>714</v>
      </c>
      <c r="J126" s="1">
        <v>0.5</v>
      </c>
      <c r="K126" s="1">
        <v>0.5</v>
      </c>
      <c r="L126" s="42">
        <v>0.5</v>
      </c>
    </row>
    <row r="127" spans="1:12" x14ac:dyDescent="0.35">
      <c r="A127" s="6">
        <v>2014</v>
      </c>
      <c r="B127" s="6" t="s">
        <v>362</v>
      </c>
      <c r="C127" s="6" t="s">
        <v>382</v>
      </c>
      <c r="D127" s="6" t="s">
        <v>16</v>
      </c>
      <c r="E127" s="6" t="s">
        <v>126</v>
      </c>
      <c r="F127" s="6" t="s">
        <v>12</v>
      </c>
      <c r="G127" s="6" t="s">
        <v>395</v>
      </c>
      <c r="H127" s="7">
        <v>1</v>
      </c>
      <c r="I127" s="2" t="s">
        <v>715</v>
      </c>
      <c r="J127" s="1">
        <v>0.8</v>
      </c>
      <c r="K127" s="1">
        <v>0.8</v>
      </c>
      <c r="L127" s="42">
        <v>0.8</v>
      </c>
    </row>
    <row r="128" spans="1:12" x14ac:dyDescent="0.35">
      <c r="A128" s="6">
        <v>2014</v>
      </c>
      <c r="B128" s="6" t="s">
        <v>363</v>
      </c>
      <c r="C128" s="6" t="s">
        <v>383</v>
      </c>
      <c r="D128" s="6" t="s">
        <v>18</v>
      </c>
      <c r="E128" s="6" t="s">
        <v>126</v>
      </c>
      <c r="F128" s="6" t="s">
        <v>12</v>
      </c>
      <c r="G128" s="6" t="s">
        <v>396</v>
      </c>
      <c r="H128" s="7">
        <v>2</v>
      </c>
      <c r="I128" s="2" t="s">
        <v>42</v>
      </c>
      <c r="J128" s="1">
        <v>0.8</v>
      </c>
      <c r="K128" s="1">
        <v>0.8</v>
      </c>
      <c r="L128" s="42">
        <v>0.8</v>
      </c>
    </row>
    <row r="129" spans="1:12" x14ac:dyDescent="0.35">
      <c r="A129" s="6">
        <v>2014</v>
      </c>
      <c r="B129" s="6" t="s">
        <v>364</v>
      </c>
      <c r="C129" s="6" t="s">
        <v>87</v>
      </c>
      <c r="D129" s="6" t="s">
        <v>150</v>
      </c>
      <c r="E129" s="6" t="s">
        <v>126</v>
      </c>
      <c r="F129" s="6" t="s">
        <v>12</v>
      </c>
      <c r="G129" s="6" t="s">
        <v>46</v>
      </c>
      <c r="H129" s="7">
        <v>2</v>
      </c>
      <c r="I129" s="2" t="s">
        <v>716</v>
      </c>
      <c r="J129" s="1">
        <v>0.8</v>
      </c>
      <c r="K129" s="1">
        <v>0.8</v>
      </c>
      <c r="L129" s="42">
        <v>0.8</v>
      </c>
    </row>
    <row r="130" spans="1:12" x14ac:dyDescent="0.35">
      <c r="A130" s="6">
        <v>2014</v>
      </c>
      <c r="B130" s="6" t="s">
        <v>365</v>
      </c>
      <c r="C130" s="6" t="s">
        <v>384</v>
      </c>
      <c r="D130" s="6" t="s">
        <v>161</v>
      </c>
      <c r="E130" s="6" t="s">
        <v>47</v>
      </c>
      <c r="F130" s="6" t="s">
        <v>12</v>
      </c>
      <c r="G130" s="6" t="s">
        <v>397</v>
      </c>
      <c r="H130" s="7">
        <v>2</v>
      </c>
      <c r="I130" s="2" t="s">
        <v>44</v>
      </c>
      <c r="K130" s="1" t="s">
        <v>736</v>
      </c>
      <c r="L130" s="42"/>
    </row>
    <row r="131" spans="1:12" x14ac:dyDescent="0.35">
      <c r="A131" s="6">
        <v>2014</v>
      </c>
      <c r="B131" s="6" t="s">
        <v>366</v>
      </c>
      <c r="C131" s="6" t="s">
        <v>385</v>
      </c>
      <c r="D131" s="6" t="s">
        <v>161</v>
      </c>
      <c r="E131" s="6" t="s">
        <v>126</v>
      </c>
      <c r="F131" s="6" t="s">
        <v>136</v>
      </c>
      <c r="G131" s="6" t="s">
        <v>459</v>
      </c>
      <c r="H131" s="7">
        <v>5</v>
      </c>
      <c r="I131" s="2" t="s">
        <v>44</v>
      </c>
      <c r="K131" s="1" t="s">
        <v>736</v>
      </c>
      <c r="L131" s="42"/>
    </row>
    <row r="132" spans="1:12" x14ac:dyDescent="0.35">
      <c r="A132" s="6">
        <v>2014</v>
      </c>
      <c r="B132" s="6" t="s">
        <v>367</v>
      </c>
      <c r="C132" s="6" t="s">
        <v>386</v>
      </c>
      <c r="D132" s="6" t="s">
        <v>337</v>
      </c>
      <c r="E132" s="6" t="s">
        <v>126</v>
      </c>
      <c r="F132" s="6" t="s">
        <v>12</v>
      </c>
      <c r="G132" s="6" t="s">
        <v>717</v>
      </c>
      <c r="H132" s="7">
        <v>1</v>
      </c>
      <c r="I132" s="2" t="s">
        <v>116</v>
      </c>
      <c r="J132" s="1">
        <v>0.8</v>
      </c>
      <c r="K132" s="1">
        <v>0.8</v>
      </c>
      <c r="L132" s="42">
        <v>0.8</v>
      </c>
    </row>
    <row r="133" spans="1:12" x14ac:dyDescent="0.35">
      <c r="A133" s="6">
        <v>2014</v>
      </c>
      <c r="B133" s="6" t="s">
        <v>368</v>
      </c>
      <c r="C133" s="6" t="s">
        <v>386</v>
      </c>
      <c r="D133" s="6" t="s">
        <v>27</v>
      </c>
      <c r="E133" s="6" t="s">
        <v>47</v>
      </c>
      <c r="F133" s="6" t="s">
        <v>136</v>
      </c>
      <c r="G133" s="6" t="s">
        <v>719</v>
      </c>
      <c r="H133" s="7">
        <v>16</v>
      </c>
      <c r="I133" s="2" t="s">
        <v>718</v>
      </c>
      <c r="J133" s="1">
        <v>0.5</v>
      </c>
      <c r="K133" s="1">
        <v>0.5</v>
      </c>
      <c r="L133" s="42">
        <v>0.5</v>
      </c>
    </row>
    <row r="134" spans="1:12" x14ac:dyDescent="0.35">
      <c r="A134" s="6">
        <v>2014</v>
      </c>
      <c r="B134" s="6" t="s">
        <v>369</v>
      </c>
      <c r="C134" s="6" t="s">
        <v>382</v>
      </c>
      <c r="D134" s="6" t="s">
        <v>31</v>
      </c>
      <c r="E134" s="6" t="s">
        <v>47</v>
      </c>
      <c r="F134" s="6" t="s">
        <v>12</v>
      </c>
      <c r="G134" s="6" t="s">
        <v>398</v>
      </c>
      <c r="H134" s="7">
        <v>13</v>
      </c>
      <c r="I134" s="2" t="s">
        <v>720</v>
      </c>
      <c r="J134" s="1">
        <v>0.6</v>
      </c>
      <c r="K134" s="1">
        <v>0.6</v>
      </c>
      <c r="L134" s="42">
        <v>0.6</v>
      </c>
    </row>
    <row r="135" spans="1:12" x14ac:dyDescent="0.35">
      <c r="A135" s="6">
        <v>2014</v>
      </c>
      <c r="B135" s="6" t="s">
        <v>370</v>
      </c>
      <c r="C135" s="6" t="s">
        <v>387</v>
      </c>
      <c r="D135" s="6" t="s">
        <v>31</v>
      </c>
      <c r="E135" s="6" t="s">
        <v>47</v>
      </c>
      <c r="F135" s="6" t="s">
        <v>357</v>
      </c>
      <c r="G135" s="6" t="s">
        <v>399</v>
      </c>
      <c r="H135" s="7">
        <v>6</v>
      </c>
      <c r="K135" s="1" t="s">
        <v>736</v>
      </c>
      <c r="L135" s="42"/>
    </row>
    <row r="136" spans="1:12" x14ac:dyDescent="0.35">
      <c r="A136" s="6">
        <v>2014</v>
      </c>
      <c r="B136" s="6" t="s">
        <v>371</v>
      </c>
      <c r="C136" s="6" t="s">
        <v>178</v>
      </c>
      <c r="D136" s="6" t="s">
        <v>34</v>
      </c>
      <c r="E136" s="6" t="s">
        <v>126</v>
      </c>
      <c r="F136" s="6" t="s">
        <v>12</v>
      </c>
      <c r="G136" s="6" t="s">
        <v>400</v>
      </c>
      <c r="H136" s="7">
        <v>1</v>
      </c>
      <c r="I136" s="2" t="s">
        <v>116</v>
      </c>
      <c r="J136" s="1">
        <v>1</v>
      </c>
      <c r="K136" s="1">
        <v>1</v>
      </c>
      <c r="L136" s="42">
        <v>1</v>
      </c>
    </row>
    <row r="137" spans="1:12" x14ac:dyDescent="0.35">
      <c r="A137" s="6">
        <v>2014</v>
      </c>
      <c r="B137" s="6" t="s">
        <v>372</v>
      </c>
      <c r="C137" s="6" t="s">
        <v>178</v>
      </c>
      <c r="D137" s="6" t="s">
        <v>34</v>
      </c>
      <c r="E137" s="6" t="s">
        <v>47</v>
      </c>
      <c r="F137" s="6" t="s">
        <v>12</v>
      </c>
      <c r="G137" s="6" t="s">
        <v>400</v>
      </c>
      <c r="H137" s="7">
        <v>1</v>
      </c>
      <c r="I137" s="2" t="s">
        <v>116</v>
      </c>
      <c r="J137" s="1">
        <v>0.6</v>
      </c>
      <c r="K137" s="1">
        <v>0.6</v>
      </c>
      <c r="L137" s="42">
        <v>0.6</v>
      </c>
    </row>
    <row r="138" spans="1:12" x14ac:dyDescent="0.35">
      <c r="A138" s="6">
        <v>2014</v>
      </c>
      <c r="B138" s="6" t="s">
        <v>373</v>
      </c>
      <c r="C138" s="6" t="s">
        <v>388</v>
      </c>
      <c r="D138" s="6" t="s">
        <v>34</v>
      </c>
      <c r="E138" s="6" t="s">
        <v>47</v>
      </c>
      <c r="F138" s="6" t="s">
        <v>357</v>
      </c>
      <c r="G138" s="6" t="s">
        <v>401</v>
      </c>
      <c r="H138" s="7">
        <v>10</v>
      </c>
      <c r="I138" s="2" t="s">
        <v>721</v>
      </c>
      <c r="J138" s="1">
        <v>0.5</v>
      </c>
      <c r="K138" s="1">
        <v>0.5</v>
      </c>
      <c r="L138" s="42">
        <v>0.5</v>
      </c>
    </row>
    <row r="139" spans="1:12" x14ac:dyDescent="0.35">
      <c r="A139" s="6">
        <v>2014</v>
      </c>
      <c r="B139" s="6" t="s">
        <v>374</v>
      </c>
      <c r="C139" s="6" t="s">
        <v>78</v>
      </c>
      <c r="D139" s="6" t="s">
        <v>34</v>
      </c>
      <c r="E139" s="6" t="s">
        <v>126</v>
      </c>
      <c r="F139" s="6" t="s">
        <v>12</v>
      </c>
      <c r="G139" s="6" t="s">
        <v>402</v>
      </c>
      <c r="H139" s="7">
        <v>1</v>
      </c>
      <c r="I139" s="2" t="s">
        <v>722</v>
      </c>
      <c r="J139" s="1">
        <v>0.8</v>
      </c>
      <c r="K139" s="1">
        <v>0.8</v>
      </c>
      <c r="L139" s="42">
        <v>0.8</v>
      </c>
    </row>
    <row r="140" spans="1:12" x14ac:dyDescent="0.35">
      <c r="A140" s="6">
        <v>2014</v>
      </c>
      <c r="B140" s="6" t="s">
        <v>375</v>
      </c>
      <c r="C140" s="6" t="s">
        <v>78</v>
      </c>
      <c r="D140" s="6" t="s">
        <v>34</v>
      </c>
      <c r="E140" s="6" t="s">
        <v>47</v>
      </c>
      <c r="F140" s="6" t="s">
        <v>12</v>
      </c>
      <c r="G140" s="6" t="s">
        <v>402</v>
      </c>
      <c r="H140" s="7">
        <v>1</v>
      </c>
      <c r="I140" s="2" t="s">
        <v>722</v>
      </c>
      <c r="J140" s="1">
        <v>0.8</v>
      </c>
      <c r="K140" s="1">
        <v>0.8</v>
      </c>
      <c r="L140" s="42">
        <v>0.8</v>
      </c>
    </row>
    <row r="141" spans="1:12" x14ac:dyDescent="0.35">
      <c r="A141" s="6">
        <v>2014</v>
      </c>
      <c r="B141" s="6" t="s">
        <v>376</v>
      </c>
      <c r="C141" s="6" t="s">
        <v>78</v>
      </c>
      <c r="D141" s="6" t="s">
        <v>34</v>
      </c>
      <c r="E141" s="6" t="s">
        <v>126</v>
      </c>
      <c r="F141" s="6" t="s">
        <v>12</v>
      </c>
      <c r="G141" s="6" t="s">
        <v>403</v>
      </c>
      <c r="H141" s="7">
        <v>1</v>
      </c>
      <c r="I141" s="2" t="s">
        <v>705</v>
      </c>
      <c r="K141" s="1" t="s">
        <v>736</v>
      </c>
      <c r="L141" s="42"/>
    </row>
    <row r="142" spans="1:12" x14ac:dyDescent="0.35">
      <c r="A142" s="6">
        <v>2014</v>
      </c>
      <c r="B142" s="6" t="s">
        <v>377</v>
      </c>
      <c r="C142" s="6" t="s">
        <v>85</v>
      </c>
      <c r="D142" s="6" t="s">
        <v>34</v>
      </c>
      <c r="E142" s="6" t="s">
        <v>47</v>
      </c>
      <c r="F142" s="6" t="s">
        <v>357</v>
      </c>
      <c r="G142" s="6" t="s">
        <v>404</v>
      </c>
      <c r="H142" s="7">
        <v>13</v>
      </c>
      <c r="I142" s="2" t="s">
        <v>723</v>
      </c>
      <c r="J142" s="1" t="s">
        <v>724</v>
      </c>
      <c r="K142" s="1">
        <v>0.3</v>
      </c>
      <c r="L142" s="42">
        <v>0.5</v>
      </c>
    </row>
    <row r="143" spans="1:12" x14ac:dyDescent="0.35">
      <c r="A143" s="6">
        <v>2014</v>
      </c>
      <c r="B143" s="6" t="s">
        <v>378</v>
      </c>
      <c r="C143" s="6" t="s">
        <v>389</v>
      </c>
      <c r="D143" s="6" t="s">
        <v>392</v>
      </c>
      <c r="E143" s="6" t="s">
        <v>126</v>
      </c>
      <c r="F143" s="6" t="s">
        <v>12</v>
      </c>
      <c r="G143" s="6" t="s">
        <v>405</v>
      </c>
      <c r="H143" s="7">
        <v>2</v>
      </c>
      <c r="I143" s="2" t="s">
        <v>44</v>
      </c>
      <c r="J143" s="1">
        <v>1</v>
      </c>
      <c r="K143" s="1">
        <v>1</v>
      </c>
      <c r="L143" s="42">
        <v>1</v>
      </c>
    </row>
    <row r="144" spans="1:12" x14ac:dyDescent="0.35">
      <c r="A144" s="6">
        <v>2014</v>
      </c>
      <c r="B144" s="6" t="s">
        <v>204</v>
      </c>
      <c r="C144" s="6" t="s">
        <v>386</v>
      </c>
      <c r="D144" s="6" t="s">
        <v>202</v>
      </c>
      <c r="E144" s="6" t="s">
        <v>126</v>
      </c>
      <c r="F144" s="6" t="s">
        <v>12</v>
      </c>
      <c r="G144" s="6" t="s">
        <v>406</v>
      </c>
      <c r="H144" s="7">
        <v>1</v>
      </c>
      <c r="I144" s="2" t="s">
        <v>114</v>
      </c>
      <c r="J144" s="1">
        <v>0.8</v>
      </c>
      <c r="K144" s="1">
        <v>0.8</v>
      </c>
      <c r="L144" s="42">
        <v>0.8</v>
      </c>
    </row>
    <row r="145" spans="1:12" x14ac:dyDescent="0.35">
      <c r="A145" s="6">
        <v>2014</v>
      </c>
      <c r="B145" s="6" t="s">
        <v>379</v>
      </c>
      <c r="C145" s="6" t="s">
        <v>207</v>
      </c>
      <c r="D145" s="6" t="s">
        <v>39</v>
      </c>
      <c r="E145" s="6" t="s">
        <v>126</v>
      </c>
      <c r="F145" s="6" t="s">
        <v>12</v>
      </c>
      <c r="G145" s="6" t="s">
        <v>407</v>
      </c>
      <c r="H145" s="7">
        <v>1</v>
      </c>
      <c r="I145" s="2" t="s">
        <v>116</v>
      </c>
      <c r="J145" s="1">
        <v>0.8</v>
      </c>
      <c r="K145" s="1">
        <v>0.8</v>
      </c>
      <c r="L145" s="42">
        <v>0.8</v>
      </c>
    </row>
    <row r="146" spans="1:12" s="41" customFormat="1" x14ac:dyDescent="0.35">
      <c r="A146" s="6">
        <v>2014</v>
      </c>
      <c r="B146" s="6" t="s">
        <v>380</v>
      </c>
      <c r="C146" s="6" t="s">
        <v>207</v>
      </c>
      <c r="D146" s="6" t="s">
        <v>39</v>
      </c>
      <c r="E146" s="6" t="s">
        <v>47</v>
      </c>
      <c r="F146" s="6" t="s">
        <v>357</v>
      </c>
      <c r="G146" s="6" t="s">
        <v>408</v>
      </c>
      <c r="H146" s="7">
        <v>1</v>
      </c>
      <c r="I146" s="2" t="s">
        <v>116</v>
      </c>
      <c r="J146" s="1">
        <v>0.5</v>
      </c>
      <c r="K146" s="1">
        <v>0.5</v>
      </c>
      <c r="L146" s="42">
        <v>0.5</v>
      </c>
    </row>
    <row r="147" spans="1:12" x14ac:dyDescent="0.35">
      <c r="A147" s="6">
        <v>2014</v>
      </c>
      <c r="B147" s="6" t="s">
        <v>93</v>
      </c>
      <c r="C147" s="6" t="s">
        <v>390</v>
      </c>
      <c r="D147" s="6" t="s">
        <v>95</v>
      </c>
      <c r="E147" s="6" t="s">
        <v>126</v>
      </c>
      <c r="F147" s="6" t="s">
        <v>12</v>
      </c>
      <c r="G147" s="6" t="s">
        <v>409</v>
      </c>
      <c r="H147" s="7">
        <v>1</v>
      </c>
      <c r="I147" s="2" t="s">
        <v>44</v>
      </c>
      <c r="J147" s="1">
        <v>1.2</v>
      </c>
      <c r="K147" s="1">
        <v>1.2</v>
      </c>
      <c r="L147" s="42">
        <v>1.2</v>
      </c>
    </row>
    <row r="148" spans="1:12" x14ac:dyDescent="0.35">
      <c r="A148" s="17">
        <v>2014</v>
      </c>
      <c r="B148" s="17" t="s">
        <v>381</v>
      </c>
      <c r="C148" s="17" t="s">
        <v>391</v>
      </c>
      <c r="D148" s="17" t="s">
        <v>95</v>
      </c>
      <c r="E148" s="17" t="s">
        <v>47</v>
      </c>
      <c r="F148" s="17" t="s">
        <v>357</v>
      </c>
      <c r="G148" s="17" t="s">
        <v>410</v>
      </c>
      <c r="H148" s="39">
        <v>10</v>
      </c>
      <c r="I148" s="18" t="s">
        <v>114</v>
      </c>
      <c r="J148" s="40">
        <v>0.5</v>
      </c>
      <c r="K148" s="40">
        <v>0.5</v>
      </c>
      <c r="L148" s="43">
        <v>0.5</v>
      </c>
    </row>
    <row r="149" spans="1:12" x14ac:dyDescent="0.35">
      <c r="A149" s="6">
        <v>2013</v>
      </c>
      <c r="B149" s="2" t="s">
        <v>276</v>
      </c>
      <c r="C149" s="2" t="s">
        <v>48</v>
      </c>
      <c r="D149" s="2" t="s">
        <v>16</v>
      </c>
      <c r="E149" s="2" t="s">
        <v>47</v>
      </c>
      <c r="F149" s="2" t="s">
        <v>12</v>
      </c>
      <c r="G149" s="2" t="s">
        <v>308</v>
      </c>
      <c r="H149" s="9">
        <v>6</v>
      </c>
      <c r="I149" s="2" t="s">
        <v>411</v>
      </c>
      <c r="J149" s="1" t="s">
        <v>104</v>
      </c>
      <c r="K149" s="1">
        <v>0.5</v>
      </c>
      <c r="L149" s="42">
        <v>0.6</v>
      </c>
    </row>
    <row r="150" spans="1:12" x14ac:dyDescent="0.35">
      <c r="A150" s="6">
        <v>2013</v>
      </c>
      <c r="B150" s="2" t="s">
        <v>277</v>
      </c>
      <c r="C150" s="2" t="s">
        <v>48</v>
      </c>
      <c r="D150" s="2" t="s">
        <v>16</v>
      </c>
      <c r="E150" s="2" t="s">
        <v>126</v>
      </c>
      <c r="F150" s="2" t="s">
        <v>12</v>
      </c>
      <c r="G150" s="2" t="s">
        <v>309</v>
      </c>
      <c r="H150" s="9">
        <v>1</v>
      </c>
      <c r="I150" s="2" t="s">
        <v>412</v>
      </c>
      <c r="J150" s="1">
        <v>0.8</v>
      </c>
      <c r="K150" s="1">
        <v>0.8</v>
      </c>
      <c r="L150" s="42">
        <v>0.8</v>
      </c>
    </row>
    <row r="151" spans="1:12" x14ac:dyDescent="0.35">
      <c r="A151" s="6">
        <v>2013</v>
      </c>
      <c r="B151" s="2" t="s">
        <v>278</v>
      </c>
      <c r="C151" s="2" t="s">
        <v>48</v>
      </c>
      <c r="D151" s="2" t="s">
        <v>16</v>
      </c>
      <c r="E151" s="2" t="s">
        <v>47</v>
      </c>
      <c r="F151" s="2" t="s">
        <v>12</v>
      </c>
      <c r="G151" s="2" t="s">
        <v>309</v>
      </c>
      <c r="H151" s="9">
        <v>1</v>
      </c>
      <c r="I151" s="2" t="s">
        <v>413</v>
      </c>
      <c r="J151" s="1">
        <v>0.5</v>
      </c>
      <c r="K151" s="1">
        <v>0.5</v>
      </c>
      <c r="L151" s="42">
        <v>0.5</v>
      </c>
    </row>
    <row r="152" spans="1:12" x14ac:dyDescent="0.35">
      <c r="A152" s="6">
        <v>2013</v>
      </c>
      <c r="B152" s="2" t="s">
        <v>279</v>
      </c>
      <c r="C152" s="2" t="s">
        <v>344</v>
      </c>
      <c r="D152" s="2" t="s">
        <v>156</v>
      </c>
      <c r="E152" s="2" t="s">
        <v>47</v>
      </c>
      <c r="F152" s="2" t="s">
        <v>357</v>
      </c>
      <c r="G152" s="2" t="s">
        <v>310</v>
      </c>
      <c r="H152" s="9">
        <v>5</v>
      </c>
      <c r="I152" s="2" t="s">
        <v>414</v>
      </c>
      <c r="J152" s="1">
        <v>0.8</v>
      </c>
      <c r="K152" s="1">
        <v>0.8</v>
      </c>
      <c r="L152" s="42">
        <v>0.8</v>
      </c>
    </row>
    <row r="153" spans="1:12" x14ac:dyDescent="0.35">
      <c r="A153" s="6">
        <v>2013</v>
      </c>
      <c r="B153" s="2" t="s">
        <v>303</v>
      </c>
      <c r="C153" s="2" t="s">
        <v>345</v>
      </c>
      <c r="D153" s="2" t="s">
        <v>337</v>
      </c>
      <c r="E153" s="2" t="s">
        <v>126</v>
      </c>
      <c r="F153" s="2" t="s">
        <v>12</v>
      </c>
      <c r="G153" s="2" t="s">
        <v>332</v>
      </c>
      <c r="H153" s="9">
        <v>4</v>
      </c>
      <c r="I153" s="2" t="s">
        <v>99</v>
      </c>
      <c r="J153" s="1">
        <v>0.8</v>
      </c>
      <c r="K153" s="1">
        <v>0.8</v>
      </c>
      <c r="L153" s="42">
        <v>0.8</v>
      </c>
    </row>
    <row r="154" spans="1:12" x14ac:dyDescent="0.35">
      <c r="A154" s="6">
        <v>2013</v>
      </c>
      <c r="B154" s="2" t="s">
        <v>280</v>
      </c>
      <c r="C154" s="2" t="s">
        <v>57</v>
      </c>
      <c r="D154" s="2" t="s">
        <v>27</v>
      </c>
      <c r="E154" s="2" t="s">
        <v>47</v>
      </c>
      <c r="F154" s="2" t="s">
        <v>12</v>
      </c>
      <c r="G154" s="2" t="s">
        <v>311</v>
      </c>
      <c r="H154" s="9">
        <v>46</v>
      </c>
      <c r="I154" s="2" t="s">
        <v>415</v>
      </c>
      <c r="J154" s="1" t="s">
        <v>109</v>
      </c>
      <c r="K154" s="1">
        <v>0.4</v>
      </c>
      <c r="L154" s="42">
        <v>0.6</v>
      </c>
    </row>
    <row r="155" spans="1:12" x14ac:dyDescent="0.35">
      <c r="A155" s="6">
        <v>2013</v>
      </c>
      <c r="B155" s="2" t="s">
        <v>281</v>
      </c>
      <c r="C155" s="2" t="s">
        <v>346</v>
      </c>
      <c r="D155" s="2" t="s">
        <v>27</v>
      </c>
      <c r="E155" s="2" t="s">
        <v>47</v>
      </c>
      <c r="F155" s="2" t="s">
        <v>12</v>
      </c>
      <c r="G155" s="2" t="s">
        <v>312</v>
      </c>
      <c r="H155" s="9">
        <v>38</v>
      </c>
      <c r="I155" s="2" t="s">
        <v>416</v>
      </c>
      <c r="J155" s="1">
        <v>0.6</v>
      </c>
      <c r="K155" s="1">
        <v>0.6</v>
      </c>
      <c r="L155" s="42">
        <v>0.6</v>
      </c>
    </row>
    <row r="156" spans="1:12" x14ac:dyDescent="0.35">
      <c r="A156" s="6">
        <v>2013</v>
      </c>
      <c r="B156" s="2" t="s">
        <v>339</v>
      </c>
      <c r="C156" s="2" t="s">
        <v>59</v>
      </c>
      <c r="D156" s="2" t="s">
        <v>27</v>
      </c>
      <c r="E156" s="2" t="s">
        <v>126</v>
      </c>
      <c r="F156" s="2" t="s">
        <v>136</v>
      </c>
      <c r="G156" s="2" t="s">
        <v>341</v>
      </c>
      <c r="H156" s="9">
        <v>1</v>
      </c>
      <c r="K156" s="1" t="s">
        <v>736</v>
      </c>
      <c r="L156" s="42"/>
    </row>
    <row r="157" spans="1:12" x14ac:dyDescent="0.35">
      <c r="A157" s="6">
        <v>2013</v>
      </c>
      <c r="B157" s="2" t="s">
        <v>282</v>
      </c>
      <c r="C157" s="2" t="s">
        <v>347</v>
      </c>
      <c r="D157" s="2" t="s">
        <v>31</v>
      </c>
      <c r="E157" s="2" t="s">
        <v>47</v>
      </c>
      <c r="F157" s="2" t="s">
        <v>357</v>
      </c>
      <c r="G157" s="2" t="s">
        <v>313</v>
      </c>
      <c r="H157" s="9">
        <v>10</v>
      </c>
      <c r="I157" s="2" t="s">
        <v>417</v>
      </c>
      <c r="J157" s="1">
        <v>0.5</v>
      </c>
      <c r="K157" s="1">
        <v>0.5</v>
      </c>
      <c r="L157" s="42">
        <v>0.5</v>
      </c>
    </row>
    <row r="158" spans="1:12" x14ac:dyDescent="0.35">
      <c r="A158" s="6">
        <v>2013</v>
      </c>
      <c r="B158" s="2" t="s">
        <v>46</v>
      </c>
      <c r="C158" s="2" t="s">
        <v>61</v>
      </c>
      <c r="D158" s="2" t="s">
        <v>31</v>
      </c>
      <c r="E158" s="2" t="s">
        <v>47</v>
      </c>
      <c r="F158" s="2" t="s">
        <v>12</v>
      </c>
      <c r="G158" s="2" t="s">
        <v>314</v>
      </c>
      <c r="H158" s="9">
        <v>6</v>
      </c>
      <c r="I158" s="2" t="s">
        <v>704</v>
      </c>
      <c r="J158" s="1">
        <v>0.5</v>
      </c>
      <c r="K158" s="1">
        <v>0.5</v>
      </c>
      <c r="L158" s="42">
        <v>0.5</v>
      </c>
    </row>
    <row r="159" spans="1:12" x14ac:dyDescent="0.35">
      <c r="A159" s="6">
        <v>2013</v>
      </c>
      <c r="B159" s="2" t="s">
        <v>283</v>
      </c>
      <c r="C159" s="2" t="s">
        <v>348</v>
      </c>
      <c r="D159" s="2" t="s">
        <v>31</v>
      </c>
      <c r="E159" s="2" t="s">
        <v>47</v>
      </c>
      <c r="F159" s="2" t="s">
        <v>358</v>
      </c>
      <c r="G159" s="2" t="s">
        <v>315</v>
      </c>
      <c r="H159" s="9">
        <v>6</v>
      </c>
      <c r="I159" s="2" t="s">
        <v>411</v>
      </c>
      <c r="J159" s="1">
        <v>0.5</v>
      </c>
      <c r="K159" s="1">
        <v>0.5</v>
      </c>
      <c r="L159" s="42">
        <v>0.5</v>
      </c>
    </row>
    <row r="160" spans="1:12" x14ac:dyDescent="0.35">
      <c r="A160" s="6">
        <v>2013</v>
      </c>
      <c r="B160" s="2" t="s">
        <v>284</v>
      </c>
      <c r="C160" s="2" t="s">
        <v>178</v>
      </c>
      <c r="D160" s="2" t="s">
        <v>34</v>
      </c>
      <c r="E160" s="2" t="s">
        <v>126</v>
      </c>
      <c r="F160" s="2" t="s">
        <v>12</v>
      </c>
      <c r="G160" s="2" t="s">
        <v>316</v>
      </c>
      <c r="H160" s="9">
        <v>1</v>
      </c>
      <c r="I160" s="2" t="s">
        <v>705</v>
      </c>
      <c r="K160" s="1" t="s">
        <v>736</v>
      </c>
      <c r="L160" s="42"/>
    </row>
    <row r="161" spans="1:12" x14ac:dyDescent="0.35">
      <c r="A161" s="6">
        <v>2013</v>
      </c>
      <c r="B161" s="2" t="s">
        <v>285</v>
      </c>
      <c r="C161" s="2" t="s">
        <v>64</v>
      </c>
      <c r="D161" s="2" t="s">
        <v>34</v>
      </c>
      <c r="E161" s="2" t="s">
        <v>126</v>
      </c>
      <c r="F161" s="2" t="s">
        <v>12</v>
      </c>
      <c r="G161" s="2" t="s">
        <v>317</v>
      </c>
      <c r="H161" s="9">
        <v>1</v>
      </c>
      <c r="I161" s="2" t="s">
        <v>706</v>
      </c>
      <c r="J161" s="1">
        <v>0.8</v>
      </c>
      <c r="K161" s="1">
        <v>0.8</v>
      </c>
      <c r="L161" s="42">
        <v>0.8</v>
      </c>
    </row>
    <row r="162" spans="1:12" x14ac:dyDescent="0.35">
      <c r="A162" s="6">
        <v>2013</v>
      </c>
      <c r="B162" s="2" t="s">
        <v>286</v>
      </c>
      <c r="C162" s="2" t="s">
        <v>64</v>
      </c>
      <c r="D162" s="2" t="s">
        <v>34</v>
      </c>
      <c r="E162" s="2" t="s">
        <v>47</v>
      </c>
      <c r="F162" s="2" t="s">
        <v>12</v>
      </c>
      <c r="G162" s="2" t="s">
        <v>317</v>
      </c>
      <c r="H162" s="9">
        <v>1</v>
      </c>
      <c r="I162" s="2" t="s">
        <v>706</v>
      </c>
      <c r="J162" s="1">
        <v>0.8</v>
      </c>
      <c r="K162" s="1">
        <v>0.8</v>
      </c>
      <c r="L162" s="42">
        <v>0.8</v>
      </c>
    </row>
    <row r="163" spans="1:12" x14ac:dyDescent="0.35">
      <c r="A163" s="17">
        <v>2013</v>
      </c>
      <c r="B163" s="18" t="s">
        <v>287</v>
      </c>
      <c r="C163" s="18" t="s">
        <v>78</v>
      </c>
      <c r="D163" s="18" t="s">
        <v>34</v>
      </c>
      <c r="E163" s="18" t="s">
        <v>126</v>
      </c>
      <c r="F163" s="18" t="s">
        <v>12</v>
      </c>
      <c r="G163" s="18" t="s">
        <v>318</v>
      </c>
      <c r="H163" s="19">
        <v>1</v>
      </c>
      <c r="I163" s="2" t="s">
        <v>705</v>
      </c>
      <c r="K163" s="1" t="s">
        <v>736</v>
      </c>
      <c r="L163" s="42"/>
    </row>
    <row r="164" spans="1:12" s="23" customFormat="1" x14ac:dyDescent="0.35">
      <c r="A164" s="6">
        <v>2013</v>
      </c>
      <c r="B164" s="2" t="s">
        <v>288</v>
      </c>
      <c r="C164" s="2" t="s">
        <v>349</v>
      </c>
      <c r="D164" s="2" t="s">
        <v>34</v>
      </c>
      <c r="E164" s="2" t="s">
        <v>126</v>
      </c>
      <c r="F164" s="2" t="s">
        <v>12</v>
      </c>
      <c r="G164" s="2" t="s">
        <v>319</v>
      </c>
      <c r="H164" s="9">
        <v>1</v>
      </c>
      <c r="I164" s="2" t="s">
        <v>705</v>
      </c>
      <c r="J164" s="1"/>
      <c r="K164" s="1" t="s">
        <v>736</v>
      </c>
      <c r="L164" s="42"/>
    </row>
    <row r="165" spans="1:12" s="23" customFormat="1" x14ac:dyDescent="0.35">
      <c r="A165" s="6">
        <v>2013</v>
      </c>
      <c r="B165" s="2" t="s">
        <v>195</v>
      </c>
      <c r="C165" s="2" t="s">
        <v>350</v>
      </c>
      <c r="D165" s="2" t="s">
        <v>34</v>
      </c>
      <c r="E165" s="2" t="s">
        <v>47</v>
      </c>
      <c r="F165" s="2" t="s">
        <v>12</v>
      </c>
      <c r="G165" s="2" t="s">
        <v>342</v>
      </c>
      <c r="H165" s="9">
        <v>23</v>
      </c>
      <c r="I165" s="2" t="s">
        <v>707</v>
      </c>
      <c r="J165" s="1" t="s">
        <v>104</v>
      </c>
      <c r="K165" s="1">
        <v>0.5</v>
      </c>
      <c r="L165" s="42">
        <v>0.6</v>
      </c>
    </row>
    <row r="166" spans="1:12" x14ac:dyDescent="0.35">
      <c r="A166" s="6">
        <v>2013</v>
      </c>
      <c r="B166" s="2" t="s">
        <v>289</v>
      </c>
      <c r="C166" s="2" t="s">
        <v>78</v>
      </c>
      <c r="D166" s="2" t="s">
        <v>34</v>
      </c>
      <c r="E166" s="2" t="s">
        <v>126</v>
      </c>
      <c r="F166" s="2" t="s">
        <v>12</v>
      </c>
      <c r="G166" s="2" t="s">
        <v>320</v>
      </c>
      <c r="H166" s="9">
        <v>1</v>
      </c>
      <c r="I166" s="2" t="s">
        <v>116</v>
      </c>
      <c r="J166" s="1">
        <v>0.8</v>
      </c>
      <c r="K166" s="1">
        <v>0.8</v>
      </c>
      <c r="L166" s="42">
        <v>0.8</v>
      </c>
    </row>
    <row r="167" spans="1:12" x14ac:dyDescent="0.35">
      <c r="A167" s="6">
        <v>2013</v>
      </c>
      <c r="B167" s="2" t="s">
        <v>290</v>
      </c>
      <c r="C167" s="2" t="s">
        <v>78</v>
      </c>
      <c r="D167" s="2" t="s">
        <v>34</v>
      </c>
      <c r="E167" s="2" t="s">
        <v>47</v>
      </c>
      <c r="F167" s="2" t="s">
        <v>12</v>
      </c>
      <c r="G167" s="2" t="s">
        <v>320</v>
      </c>
      <c r="H167" s="9">
        <v>1</v>
      </c>
      <c r="I167" s="2" t="s">
        <v>116</v>
      </c>
      <c r="J167" s="1">
        <v>0.5</v>
      </c>
      <c r="K167" s="1">
        <v>0.5</v>
      </c>
      <c r="L167" s="42">
        <v>0.5</v>
      </c>
    </row>
    <row r="168" spans="1:12" s="23" customFormat="1" x14ac:dyDescent="0.35">
      <c r="A168" s="6">
        <v>2013</v>
      </c>
      <c r="B168" s="2" t="s">
        <v>291</v>
      </c>
      <c r="C168" s="2" t="s">
        <v>78</v>
      </c>
      <c r="D168" s="2" t="s">
        <v>34</v>
      </c>
      <c r="E168" s="2" t="s">
        <v>126</v>
      </c>
      <c r="F168" s="2" t="s">
        <v>12</v>
      </c>
      <c r="G168" s="2" t="s">
        <v>321</v>
      </c>
      <c r="H168" s="9">
        <v>2</v>
      </c>
      <c r="I168" s="2" t="s">
        <v>708</v>
      </c>
      <c r="J168" s="1">
        <v>0.8</v>
      </c>
      <c r="K168" s="1">
        <v>0.8</v>
      </c>
      <c r="L168" s="42">
        <v>0.8</v>
      </c>
    </row>
    <row r="169" spans="1:12" x14ac:dyDescent="0.35">
      <c r="A169" s="6">
        <v>2013</v>
      </c>
      <c r="B169" s="2" t="s">
        <v>292</v>
      </c>
      <c r="C169" s="2" t="s">
        <v>78</v>
      </c>
      <c r="D169" s="2" t="s">
        <v>34</v>
      </c>
      <c r="E169" s="2" t="s">
        <v>47</v>
      </c>
      <c r="F169" s="2" t="s">
        <v>12</v>
      </c>
      <c r="G169" s="2" t="s">
        <v>322</v>
      </c>
      <c r="H169" s="9">
        <v>1</v>
      </c>
      <c r="I169" s="2" t="s">
        <v>709</v>
      </c>
      <c r="K169" s="1" t="s">
        <v>736</v>
      </c>
      <c r="L169" s="42"/>
    </row>
    <row r="170" spans="1:12" x14ac:dyDescent="0.35">
      <c r="A170" s="6">
        <v>2013</v>
      </c>
      <c r="B170" s="2" t="s">
        <v>293</v>
      </c>
      <c r="C170" s="2" t="s">
        <v>349</v>
      </c>
      <c r="D170" s="2" t="s">
        <v>34</v>
      </c>
      <c r="E170" s="2" t="s">
        <v>126</v>
      </c>
      <c r="F170" s="2" t="s">
        <v>12</v>
      </c>
      <c r="G170" s="2" t="s">
        <v>323</v>
      </c>
      <c r="H170" s="9">
        <v>1</v>
      </c>
      <c r="I170" s="2" t="s">
        <v>705</v>
      </c>
      <c r="J170" s="1">
        <v>1.2</v>
      </c>
      <c r="K170" s="1">
        <v>1.2</v>
      </c>
      <c r="L170" s="42">
        <v>1.2</v>
      </c>
    </row>
    <row r="171" spans="1:12" x14ac:dyDescent="0.35">
      <c r="A171" s="6">
        <v>2013</v>
      </c>
      <c r="B171" s="2" t="s">
        <v>294</v>
      </c>
      <c r="C171" s="2" t="s">
        <v>78</v>
      </c>
      <c r="D171" s="2" t="s">
        <v>34</v>
      </c>
      <c r="E171" s="2" t="s">
        <v>126</v>
      </c>
      <c r="F171" s="2" t="s">
        <v>12</v>
      </c>
      <c r="G171" s="2" t="s">
        <v>324</v>
      </c>
      <c r="H171" s="9">
        <v>3</v>
      </c>
      <c r="I171" s="2" t="s">
        <v>710</v>
      </c>
      <c r="J171" s="1">
        <v>0.4</v>
      </c>
      <c r="K171" s="1">
        <v>0.4</v>
      </c>
      <c r="L171" s="42">
        <v>0.4</v>
      </c>
    </row>
    <row r="172" spans="1:12" x14ac:dyDescent="0.35">
      <c r="A172" s="6">
        <v>2013</v>
      </c>
      <c r="B172" s="2" t="s">
        <v>295</v>
      </c>
      <c r="C172" s="2" t="s">
        <v>178</v>
      </c>
      <c r="D172" s="2" t="s">
        <v>34</v>
      </c>
      <c r="E172" s="2" t="s">
        <v>126</v>
      </c>
      <c r="F172" s="2" t="s">
        <v>12</v>
      </c>
      <c r="G172" s="2" t="s">
        <v>325</v>
      </c>
      <c r="H172" s="9">
        <v>1</v>
      </c>
      <c r="I172" s="2" t="s">
        <v>705</v>
      </c>
      <c r="K172" s="1" t="s">
        <v>736</v>
      </c>
      <c r="L172" s="42"/>
    </row>
    <row r="173" spans="1:12" x14ac:dyDescent="0.35">
      <c r="A173" s="6">
        <v>2013</v>
      </c>
      <c r="B173" s="2" t="s">
        <v>296</v>
      </c>
      <c r="C173" s="2" t="s">
        <v>178</v>
      </c>
      <c r="D173" s="2" t="s">
        <v>34</v>
      </c>
      <c r="E173" s="2" t="s">
        <v>47</v>
      </c>
      <c r="F173" s="2" t="s">
        <v>12</v>
      </c>
      <c r="G173" s="2" t="s">
        <v>325</v>
      </c>
      <c r="H173" s="9">
        <v>1</v>
      </c>
      <c r="I173" s="2" t="s">
        <v>705</v>
      </c>
      <c r="K173" s="1" t="s">
        <v>736</v>
      </c>
      <c r="L173" s="42"/>
    </row>
    <row r="174" spans="1:12" x14ac:dyDescent="0.35">
      <c r="A174" s="6">
        <v>2013</v>
      </c>
      <c r="B174" s="2" t="s">
        <v>304</v>
      </c>
      <c r="C174" s="2" t="s">
        <v>351</v>
      </c>
      <c r="D174" s="2" t="s">
        <v>338</v>
      </c>
      <c r="E174" s="2" t="s">
        <v>126</v>
      </c>
      <c r="F174" s="2" t="s">
        <v>12</v>
      </c>
      <c r="G174" s="2" t="s">
        <v>333</v>
      </c>
      <c r="H174" s="9">
        <v>1</v>
      </c>
      <c r="I174" s="2" t="s">
        <v>431</v>
      </c>
      <c r="J174" s="1">
        <v>0.8</v>
      </c>
      <c r="K174" s="1">
        <v>0.8</v>
      </c>
      <c r="L174" s="42">
        <v>0.8</v>
      </c>
    </row>
    <row r="175" spans="1:12" x14ac:dyDescent="0.35">
      <c r="A175" s="6">
        <v>2013</v>
      </c>
      <c r="B175" s="2" t="s">
        <v>305</v>
      </c>
      <c r="C175" s="2" t="s">
        <v>271</v>
      </c>
      <c r="D175" s="2" t="s">
        <v>338</v>
      </c>
      <c r="E175" s="2" t="s">
        <v>47</v>
      </c>
      <c r="F175" s="2" t="s">
        <v>12</v>
      </c>
      <c r="G175" s="2" t="s">
        <v>334</v>
      </c>
      <c r="H175" s="9">
        <v>1</v>
      </c>
      <c r="K175" s="1" t="s">
        <v>736</v>
      </c>
      <c r="L175" s="42"/>
    </row>
    <row r="176" spans="1:12" x14ac:dyDescent="0.35">
      <c r="A176" s="6">
        <v>2013</v>
      </c>
      <c r="B176" s="2" t="s">
        <v>306</v>
      </c>
      <c r="C176" s="2" t="s">
        <v>352</v>
      </c>
      <c r="D176" s="2" t="s">
        <v>88</v>
      </c>
      <c r="E176" s="2" t="s">
        <v>126</v>
      </c>
      <c r="F176" s="2" t="s">
        <v>136</v>
      </c>
      <c r="G176" s="2" t="s">
        <v>335</v>
      </c>
      <c r="H176" s="9">
        <v>8</v>
      </c>
      <c r="I176" s="2" t="s">
        <v>147</v>
      </c>
      <c r="J176" s="1" t="s">
        <v>711</v>
      </c>
      <c r="K176" s="1">
        <v>0.8</v>
      </c>
      <c r="L176" s="42">
        <v>1</v>
      </c>
    </row>
    <row r="177" spans="1:12" x14ac:dyDescent="0.35">
      <c r="A177" s="6">
        <v>2013</v>
      </c>
      <c r="B177" s="2" t="s">
        <v>307</v>
      </c>
      <c r="C177" s="2" t="s">
        <v>353</v>
      </c>
      <c r="D177" s="2" t="s">
        <v>88</v>
      </c>
      <c r="E177" s="2" t="s">
        <v>47</v>
      </c>
      <c r="F177" s="2" t="s">
        <v>12</v>
      </c>
      <c r="G177" s="2" t="s">
        <v>336</v>
      </c>
      <c r="H177" s="9">
        <v>2</v>
      </c>
      <c r="I177" s="2" t="s">
        <v>44</v>
      </c>
      <c r="J177" s="1">
        <v>0.8</v>
      </c>
      <c r="K177" s="1">
        <v>0.8</v>
      </c>
      <c r="L177" s="42">
        <v>0.8</v>
      </c>
    </row>
    <row r="178" spans="1:12" x14ac:dyDescent="0.35">
      <c r="A178" s="6">
        <v>2013</v>
      </c>
      <c r="B178" s="2" t="s">
        <v>340</v>
      </c>
      <c r="C178" s="2" t="s">
        <v>271</v>
      </c>
      <c r="D178" s="2" t="s">
        <v>88</v>
      </c>
      <c r="E178" s="2" t="s">
        <v>126</v>
      </c>
      <c r="F178" s="2" t="s">
        <v>12</v>
      </c>
      <c r="G178" s="2" t="s">
        <v>343</v>
      </c>
      <c r="H178" s="9">
        <v>1</v>
      </c>
      <c r="I178" s="2" t="s">
        <v>712</v>
      </c>
      <c r="J178" s="1">
        <v>0.8</v>
      </c>
      <c r="K178" s="1">
        <v>0.8</v>
      </c>
      <c r="L178" s="42">
        <v>0.8</v>
      </c>
    </row>
    <row r="179" spans="1:12" x14ac:dyDescent="0.35">
      <c r="A179" s="6">
        <v>2013</v>
      </c>
      <c r="B179" s="2" t="s">
        <v>297</v>
      </c>
      <c r="C179" s="2" t="s">
        <v>354</v>
      </c>
      <c r="D179" s="2" t="s">
        <v>38</v>
      </c>
      <c r="E179" s="2" t="s">
        <v>47</v>
      </c>
      <c r="F179" s="2" t="s">
        <v>357</v>
      </c>
      <c r="G179" s="2" t="s">
        <v>326</v>
      </c>
      <c r="H179" s="9">
        <v>1</v>
      </c>
      <c r="I179" s="2" t="s">
        <v>102</v>
      </c>
      <c r="J179" s="1">
        <v>0.5</v>
      </c>
      <c r="K179" s="1">
        <v>0.5</v>
      </c>
      <c r="L179" s="42">
        <v>0.5</v>
      </c>
    </row>
    <row r="180" spans="1:12" x14ac:dyDescent="0.35">
      <c r="A180" s="6">
        <v>2013</v>
      </c>
      <c r="B180" s="2" t="s">
        <v>298</v>
      </c>
      <c r="C180" s="2" t="s">
        <v>355</v>
      </c>
      <c r="D180" s="2" t="s">
        <v>38</v>
      </c>
      <c r="E180" s="2" t="s">
        <v>47</v>
      </c>
      <c r="F180" s="2" t="s">
        <v>12</v>
      </c>
      <c r="G180" s="2" t="s">
        <v>327</v>
      </c>
      <c r="H180" s="9">
        <v>2</v>
      </c>
      <c r="I180" s="2" t="s">
        <v>705</v>
      </c>
      <c r="J180" s="1">
        <v>0.6</v>
      </c>
      <c r="K180" s="1">
        <v>0.6</v>
      </c>
      <c r="L180" s="42">
        <v>0.6</v>
      </c>
    </row>
    <row r="181" spans="1:12" x14ac:dyDescent="0.35">
      <c r="A181" s="6">
        <v>2013</v>
      </c>
      <c r="B181" s="2" t="s">
        <v>299</v>
      </c>
      <c r="C181" s="2" t="s">
        <v>57</v>
      </c>
      <c r="D181" s="2" t="s">
        <v>38</v>
      </c>
      <c r="E181" s="2" t="s">
        <v>47</v>
      </c>
      <c r="F181" s="2" t="s">
        <v>357</v>
      </c>
      <c r="G181" s="2" t="s">
        <v>328</v>
      </c>
      <c r="H181" s="9">
        <v>5</v>
      </c>
      <c r="K181" s="1" t="s">
        <v>736</v>
      </c>
      <c r="L181" s="42"/>
    </row>
    <row r="182" spans="1:12" x14ac:dyDescent="0.35">
      <c r="A182" s="6">
        <v>2013</v>
      </c>
      <c r="B182" s="2" t="s">
        <v>300</v>
      </c>
      <c r="C182" s="2" t="s">
        <v>356</v>
      </c>
      <c r="D182" s="2" t="s">
        <v>95</v>
      </c>
      <c r="E182" s="2" t="s">
        <v>47</v>
      </c>
      <c r="F182" s="2" t="s">
        <v>357</v>
      </c>
      <c r="G182" s="2" t="s">
        <v>329</v>
      </c>
      <c r="H182" s="9">
        <v>6</v>
      </c>
      <c r="I182" s="2" t="s">
        <v>121</v>
      </c>
      <c r="J182" s="1">
        <v>0.5</v>
      </c>
      <c r="K182" s="1">
        <v>0.5</v>
      </c>
      <c r="L182" s="42">
        <v>0.5</v>
      </c>
    </row>
    <row r="183" spans="1:12" x14ac:dyDescent="0.35">
      <c r="A183" s="6">
        <v>2013</v>
      </c>
      <c r="B183" s="2" t="s">
        <v>301</v>
      </c>
      <c r="C183" s="2" t="s">
        <v>275</v>
      </c>
      <c r="D183" s="2" t="s">
        <v>216</v>
      </c>
      <c r="E183" s="2" t="s">
        <v>47</v>
      </c>
      <c r="F183" s="2" t="s">
        <v>357</v>
      </c>
      <c r="G183" s="2" t="s">
        <v>330</v>
      </c>
      <c r="H183" s="9">
        <v>5</v>
      </c>
      <c r="I183" s="2" t="s">
        <v>121</v>
      </c>
      <c r="J183" s="1" t="s">
        <v>713</v>
      </c>
      <c r="K183" s="1">
        <v>0.3</v>
      </c>
      <c r="L183" s="42">
        <v>0.5</v>
      </c>
    </row>
    <row r="184" spans="1:12" x14ac:dyDescent="0.35">
      <c r="A184" s="6">
        <v>2013</v>
      </c>
      <c r="B184" s="6" t="s">
        <v>302</v>
      </c>
      <c r="C184" s="6" t="s">
        <v>270</v>
      </c>
      <c r="D184" s="6" t="s">
        <v>216</v>
      </c>
      <c r="E184" s="6" t="s">
        <v>47</v>
      </c>
      <c r="F184" s="6" t="s">
        <v>12</v>
      </c>
      <c r="G184" s="6" t="s">
        <v>331</v>
      </c>
      <c r="H184" s="7">
        <v>3</v>
      </c>
      <c r="K184" s="1" t="s">
        <v>736</v>
      </c>
      <c r="L184" s="42"/>
    </row>
    <row r="185" spans="1:12" x14ac:dyDescent="0.35">
      <c r="A185" s="6">
        <v>2012</v>
      </c>
      <c r="B185" s="2" t="s">
        <v>124</v>
      </c>
      <c r="C185" s="2" t="s">
        <v>125</v>
      </c>
      <c r="D185" s="2" t="s">
        <v>16</v>
      </c>
      <c r="E185" s="2" t="s">
        <v>126</v>
      </c>
      <c r="F185" s="2" t="s">
        <v>12</v>
      </c>
      <c r="G185" s="2" t="s">
        <v>124</v>
      </c>
      <c r="H185" s="9">
        <v>1</v>
      </c>
      <c r="I185" s="2" t="s">
        <v>229</v>
      </c>
      <c r="J185" s="4">
        <v>0.8</v>
      </c>
      <c r="K185" s="1">
        <v>0.8</v>
      </c>
      <c r="L185" s="42">
        <v>0.8</v>
      </c>
    </row>
    <row r="186" spans="1:12" x14ac:dyDescent="0.35">
      <c r="A186" s="6">
        <v>2012</v>
      </c>
      <c r="B186" s="2" t="s">
        <v>127</v>
      </c>
      <c r="C186" s="2" t="s">
        <v>128</v>
      </c>
      <c r="D186" s="2" t="s">
        <v>16</v>
      </c>
      <c r="E186" s="2" t="s">
        <v>47</v>
      </c>
      <c r="F186" s="2" t="s">
        <v>12</v>
      </c>
      <c r="G186" s="2" t="s">
        <v>127</v>
      </c>
      <c r="H186" s="9">
        <v>2</v>
      </c>
      <c r="I186" s="2" t="s">
        <v>230</v>
      </c>
      <c r="J186" s="4">
        <v>0.6</v>
      </c>
      <c r="K186" s="1">
        <v>0.6</v>
      </c>
      <c r="L186" s="42">
        <v>0.6</v>
      </c>
    </row>
    <row r="187" spans="1:12" x14ac:dyDescent="0.35">
      <c r="A187" s="6">
        <v>2012</v>
      </c>
      <c r="B187" s="2" t="s">
        <v>129</v>
      </c>
      <c r="C187" s="2" t="s">
        <v>125</v>
      </c>
      <c r="D187" s="2" t="s">
        <v>16</v>
      </c>
      <c r="E187" s="2" t="s">
        <v>47</v>
      </c>
      <c r="F187" s="2" t="s">
        <v>12</v>
      </c>
      <c r="G187" s="2" t="s">
        <v>130</v>
      </c>
      <c r="H187" s="9">
        <v>2</v>
      </c>
      <c r="I187" s="2" t="s">
        <v>231</v>
      </c>
      <c r="J187" s="4">
        <v>0.6</v>
      </c>
      <c r="K187" s="1">
        <v>0.6</v>
      </c>
      <c r="L187" s="42">
        <v>0.6</v>
      </c>
    </row>
    <row r="188" spans="1:12" x14ac:dyDescent="0.35">
      <c r="A188" s="6">
        <v>2012</v>
      </c>
      <c r="B188" s="2" t="s">
        <v>131</v>
      </c>
      <c r="C188" s="2" t="s">
        <v>128</v>
      </c>
      <c r="D188" s="2" t="s">
        <v>16</v>
      </c>
      <c r="E188" s="2" t="s">
        <v>47</v>
      </c>
      <c r="F188" s="2" t="s">
        <v>12</v>
      </c>
      <c r="G188" s="2" t="s">
        <v>131</v>
      </c>
      <c r="H188" s="9">
        <v>2</v>
      </c>
      <c r="I188" s="2" t="s">
        <v>232</v>
      </c>
      <c r="J188" s="4">
        <v>0.6</v>
      </c>
      <c r="K188" s="1">
        <v>0.6</v>
      </c>
      <c r="L188" s="42">
        <v>0.6</v>
      </c>
    </row>
    <row r="189" spans="1:12" x14ac:dyDescent="0.35">
      <c r="A189" s="6">
        <v>2012</v>
      </c>
      <c r="B189" s="2" t="s">
        <v>132</v>
      </c>
      <c r="C189" s="2" t="s">
        <v>50</v>
      </c>
      <c r="D189" s="2" t="s">
        <v>20</v>
      </c>
      <c r="E189" s="2" t="s">
        <v>47</v>
      </c>
      <c r="F189" s="2" t="s">
        <v>12</v>
      </c>
      <c r="G189" s="2" t="s">
        <v>132</v>
      </c>
      <c r="H189" s="9">
        <v>1</v>
      </c>
      <c r="I189" s="2" t="s">
        <v>44</v>
      </c>
      <c r="J189" s="4">
        <v>0.8</v>
      </c>
      <c r="K189" s="1">
        <v>0.8</v>
      </c>
      <c r="L189" s="42">
        <v>0.8</v>
      </c>
    </row>
    <row r="190" spans="1:12" x14ac:dyDescent="0.35">
      <c r="A190" s="6">
        <v>2012</v>
      </c>
      <c r="B190" s="2" t="s">
        <v>19</v>
      </c>
      <c r="C190" s="2" t="s">
        <v>50</v>
      </c>
      <c r="D190" s="2" t="s">
        <v>20</v>
      </c>
      <c r="E190" s="2" t="s">
        <v>47</v>
      </c>
      <c r="F190" s="2" t="s">
        <v>12</v>
      </c>
      <c r="G190" s="2" t="s">
        <v>133</v>
      </c>
      <c r="H190" s="10">
        <v>32</v>
      </c>
      <c r="I190" s="2" t="s">
        <v>233</v>
      </c>
      <c r="J190" s="3" t="s">
        <v>134</v>
      </c>
      <c r="K190" s="1">
        <v>0.5</v>
      </c>
      <c r="L190" s="42">
        <v>0.6</v>
      </c>
    </row>
    <row r="191" spans="1:12" x14ac:dyDescent="0.35">
      <c r="A191" s="6">
        <v>2012</v>
      </c>
      <c r="B191" s="2" t="s">
        <v>135</v>
      </c>
      <c r="C191" s="2" t="s">
        <v>50</v>
      </c>
      <c r="D191" s="2" t="s">
        <v>20</v>
      </c>
      <c r="E191" s="2" t="s">
        <v>47</v>
      </c>
      <c r="F191" s="2" t="s">
        <v>136</v>
      </c>
      <c r="G191" s="2" t="s">
        <v>137</v>
      </c>
      <c r="H191" s="9">
        <v>34</v>
      </c>
      <c r="I191" s="2" t="s">
        <v>98</v>
      </c>
      <c r="J191" s="4">
        <v>0.5</v>
      </c>
      <c r="K191" s="1">
        <v>0.5</v>
      </c>
      <c r="L191" s="42">
        <v>0.5</v>
      </c>
    </row>
    <row r="192" spans="1:12" x14ac:dyDescent="0.35">
      <c r="A192" s="6">
        <v>2012</v>
      </c>
      <c r="B192" s="2" t="s">
        <v>138</v>
      </c>
      <c r="C192" s="2" t="s">
        <v>54</v>
      </c>
      <c r="D192" s="2" t="s">
        <v>24</v>
      </c>
      <c r="E192" s="2" t="s">
        <v>126</v>
      </c>
      <c r="F192" s="2" t="s">
        <v>12</v>
      </c>
      <c r="G192" s="2" t="s">
        <v>139</v>
      </c>
      <c r="H192" s="11">
        <v>1</v>
      </c>
      <c r="I192" s="2" t="s">
        <v>44</v>
      </c>
      <c r="J192" s="1" t="s">
        <v>228</v>
      </c>
      <c r="K192" s="1">
        <v>0.8</v>
      </c>
      <c r="L192" s="42"/>
    </row>
    <row r="193" spans="1:12" x14ac:dyDescent="0.35">
      <c r="A193" s="6">
        <v>2012</v>
      </c>
      <c r="B193" s="2" t="s">
        <v>140</v>
      </c>
      <c r="C193" s="2" t="s">
        <v>141</v>
      </c>
      <c r="D193" s="2" t="s">
        <v>142</v>
      </c>
      <c r="E193" s="2" t="s">
        <v>126</v>
      </c>
      <c r="F193" s="2" t="s">
        <v>12</v>
      </c>
      <c r="G193" s="2" t="s">
        <v>140</v>
      </c>
      <c r="H193" s="9">
        <v>1</v>
      </c>
      <c r="I193" s="2" t="s">
        <v>234</v>
      </c>
      <c r="J193" s="4">
        <v>0.8</v>
      </c>
      <c r="K193" s="1">
        <v>0.8</v>
      </c>
      <c r="L193" s="42">
        <v>0.8</v>
      </c>
    </row>
    <row r="194" spans="1:12" x14ac:dyDescent="0.35">
      <c r="A194" s="6">
        <v>2012</v>
      </c>
      <c r="B194" s="2" t="s">
        <v>143</v>
      </c>
      <c r="C194" s="2" t="s">
        <v>268</v>
      </c>
      <c r="D194" s="2" t="s">
        <v>144</v>
      </c>
      <c r="E194" s="2" t="s">
        <v>126</v>
      </c>
      <c r="F194" s="2" t="s">
        <v>12</v>
      </c>
      <c r="G194" s="2" t="s">
        <v>143</v>
      </c>
      <c r="H194" s="9">
        <v>1</v>
      </c>
      <c r="I194" s="2" t="s">
        <v>116</v>
      </c>
      <c r="J194" s="4">
        <v>0.8</v>
      </c>
      <c r="K194" s="1">
        <v>0.8</v>
      </c>
      <c r="L194" s="42">
        <v>0.8</v>
      </c>
    </row>
    <row r="195" spans="1:12" x14ac:dyDescent="0.35">
      <c r="A195" s="6">
        <v>2012</v>
      </c>
      <c r="B195" s="2" t="s">
        <v>145</v>
      </c>
      <c r="C195" s="2" t="s">
        <v>146</v>
      </c>
      <c r="D195" s="2" t="s">
        <v>144</v>
      </c>
      <c r="E195" s="2" t="s">
        <v>126</v>
      </c>
      <c r="F195" s="2" t="s">
        <v>12</v>
      </c>
      <c r="G195" s="2" t="s">
        <v>221</v>
      </c>
      <c r="H195" s="9">
        <v>3</v>
      </c>
      <c r="I195" s="2" t="s">
        <v>147</v>
      </c>
      <c r="J195" s="4">
        <v>0.8</v>
      </c>
      <c r="K195" s="1">
        <v>0.8</v>
      </c>
      <c r="L195" s="42">
        <v>0.8</v>
      </c>
    </row>
    <row r="196" spans="1:12" x14ac:dyDescent="0.35">
      <c r="A196" s="6">
        <v>2012</v>
      </c>
      <c r="B196" s="2" t="s">
        <v>148</v>
      </c>
      <c r="C196" s="2" t="s">
        <v>149</v>
      </c>
      <c r="D196" s="2" t="s">
        <v>150</v>
      </c>
      <c r="E196" s="2" t="s">
        <v>126</v>
      </c>
      <c r="F196" s="2" t="s">
        <v>12</v>
      </c>
      <c r="G196" s="2" t="s">
        <v>151</v>
      </c>
      <c r="H196" s="9">
        <v>2</v>
      </c>
      <c r="I196" s="2" t="s">
        <v>235</v>
      </c>
      <c r="J196" s="4">
        <v>0.8</v>
      </c>
      <c r="K196" s="1">
        <v>0.8</v>
      </c>
      <c r="L196" s="42">
        <v>0.8</v>
      </c>
    </row>
    <row r="197" spans="1:12" x14ac:dyDescent="0.35">
      <c r="A197" s="6">
        <v>2012</v>
      </c>
      <c r="B197" s="2" t="s">
        <v>152</v>
      </c>
      <c r="C197" s="2" t="s">
        <v>269</v>
      </c>
      <c r="D197" s="2" t="s">
        <v>150</v>
      </c>
      <c r="E197" s="2" t="s">
        <v>47</v>
      </c>
      <c r="F197" s="2" t="s">
        <v>12</v>
      </c>
      <c r="G197" s="2" t="s">
        <v>153</v>
      </c>
      <c r="H197" s="9">
        <v>14</v>
      </c>
      <c r="I197" s="2" t="s">
        <v>236</v>
      </c>
      <c r="J197" s="4">
        <v>0.5</v>
      </c>
      <c r="K197" s="1">
        <v>0.5</v>
      </c>
      <c r="L197" s="42">
        <v>0.5</v>
      </c>
    </row>
    <row r="198" spans="1:12" x14ac:dyDescent="0.35">
      <c r="A198" s="6">
        <v>2012</v>
      </c>
      <c r="B198" s="2" t="s">
        <v>154</v>
      </c>
      <c r="C198" s="2" t="s">
        <v>155</v>
      </c>
      <c r="D198" s="2" t="s">
        <v>265</v>
      </c>
      <c r="E198" s="2" t="s">
        <v>126</v>
      </c>
      <c r="F198" s="2" t="s">
        <v>12</v>
      </c>
      <c r="G198" s="2" t="s">
        <v>157</v>
      </c>
      <c r="H198" s="9">
        <v>3</v>
      </c>
      <c r="I198" s="2" t="s">
        <v>116</v>
      </c>
      <c r="J198" s="4">
        <v>0.8</v>
      </c>
      <c r="K198" s="1">
        <v>0.8</v>
      </c>
      <c r="L198" s="42">
        <v>0.8</v>
      </c>
    </row>
    <row r="199" spans="1:12" x14ac:dyDescent="0.35">
      <c r="A199" s="6">
        <v>2012</v>
      </c>
      <c r="B199" s="2" t="s">
        <v>158</v>
      </c>
      <c r="C199" s="2" t="s">
        <v>263</v>
      </c>
      <c r="D199" s="2" t="s">
        <v>159</v>
      </c>
      <c r="E199" s="2" t="s">
        <v>47</v>
      </c>
      <c r="F199" s="2" t="s">
        <v>28</v>
      </c>
      <c r="G199" s="2" t="s">
        <v>158</v>
      </c>
      <c r="H199" s="9">
        <v>6</v>
      </c>
      <c r="I199" s="2" t="s">
        <v>237</v>
      </c>
      <c r="J199" s="4">
        <v>0.5</v>
      </c>
      <c r="K199" s="1">
        <v>0.5</v>
      </c>
      <c r="L199" s="42">
        <v>0.5</v>
      </c>
    </row>
    <row r="200" spans="1:12" x14ac:dyDescent="0.35">
      <c r="A200" s="6">
        <v>2012</v>
      </c>
      <c r="B200" s="2" t="s">
        <v>160</v>
      </c>
      <c r="C200" s="2"/>
      <c r="D200" s="2" t="s">
        <v>161</v>
      </c>
      <c r="E200" s="2" t="s">
        <v>47</v>
      </c>
      <c r="F200" s="2" t="s">
        <v>12</v>
      </c>
      <c r="G200" s="2" t="s">
        <v>162</v>
      </c>
      <c r="H200" s="9">
        <v>1</v>
      </c>
      <c r="I200" s="2" t="s">
        <v>44</v>
      </c>
      <c r="J200" s="4">
        <v>0.6</v>
      </c>
      <c r="K200" s="1">
        <v>0.6</v>
      </c>
      <c r="L200" s="42">
        <v>0.6</v>
      </c>
    </row>
    <row r="201" spans="1:12" x14ac:dyDescent="0.35">
      <c r="A201" s="6">
        <v>2012</v>
      </c>
      <c r="B201" s="2" t="s">
        <v>160</v>
      </c>
      <c r="C201" s="2"/>
      <c r="D201" s="2" t="s">
        <v>161</v>
      </c>
      <c r="E201" s="2" t="s">
        <v>126</v>
      </c>
      <c r="F201" s="2" t="s">
        <v>12</v>
      </c>
      <c r="G201" s="2" t="s">
        <v>163</v>
      </c>
      <c r="H201" s="9">
        <v>1</v>
      </c>
      <c r="I201" s="2" t="s">
        <v>44</v>
      </c>
      <c r="J201" s="4">
        <v>0.6</v>
      </c>
      <c r="K201" s="1">
        <v>0.6</v>
      </c>
      <c r="L201" s="42">
        <v>0.6</v>
      </c>
    </row>
    <row r="202" spans="1:12" x14ac:dyDescent="0.35">
      <c r="A202" s="6">
        <v>2012</v>
      </c>
      <c r="B202" s="2" t="s">
        <v>164</v>
      </c>
      <c r="C202" s="2"/>
      <c r="D202" s="2" t="s">
        <v>161</v>
      </c>
      <c r="E202" s="2" t="s">
        <v>47</v>
      </c>
      <c r="F202" s="2" t="s">
        <v>12</v>
      </c>
      <c r="G202" s="2" t="s">
        <v>165</v>
      </c>
      <c r="H202" s="9">
        <v>2</v>
      </c>
      <c r="I202" s="2" t="s">
        <v>44</v>
      </c>
      <c r="J202" s="4">
        <v>0.8</v>
      </c>
      <c r="K202" s="1">
        <v>0.8</v>
      </c>
      <c r="L202" s="42">
        <v>0.8</v>
      </c>
    </row>
    <row r="203" spans="1:12" x14ac:dyDescent="0.35">
      <c r="A203" s="6">
        <v>2012</v>
      </c>
      <c r="B203" s="2" t="s">
        <v>166</v>
      </c>
      <c r="C203" s="2" t="s">
        <v>167</v>
      </c>
      <c r="D203" s="2" t="s">
        <v>168</v>
      </c>
      <c r="E203" s="2" t="s">
        <v>126</v>
      </c>
      <c r="F203" s="2" t="s">
        <v>12</v>
      </c>
      <c r="G203" s="2" t="s">
        <v>222</v>
      </c>
      <c r="H203" s="9">
        <v>5</v>
      </c>
      <c r="I203" s="2" t="s">
        <v>44</v>
      </c>
      <c r="J203" s="4">
        <v>1.2</v>
      </c>
      <c r="K203" s="1">
        <v>1.2</v>
      </c>
      <c r="L203" s="42">
        <v>1.2</v>
      </c>
    </row>
    <row r="204" spans="1:12" x14ac:dyDescent="0.35">
      <c r="A204" s="6">
        <v>2012</v>
      </c>
      <c r="B204" s="2" t="s">
        <v>169</v>
      </c>
      <c r="C204" s="2" t="s">
        <v>271</v>
      </c>
      <c r="D204" s="2" t="s">
        <v>261</v>
      </c>
      <c r="E204" s="2" t="s">
        <v>47</v>
      </c>
      <c r="F204" s="2" t="s">
        <v>136</v>
      </c>
      <c r="G204" s="2" t="s">
        <v>170</v>
      </c>
      <c r="H204" s="9">
        <v>20</v>
      </c>
      <c r="I204" s="2" t="s">
        <v>238</v>
      </c>
      <c r="J204" s="4">
        <v>0.5</v>
      </c>
      <c r="K204" s="1">
        <v>0.5</v>
      </c>
      <c r="L204" s="42">
        <v>0.5</v>
      </c>
    </row>
    <row r="205" spans="1:12" x14ac:dyDescent="0.35">
      <c r="A205" s="6">
        <v>2012</v>
      </c>
      <c r="B205" s="2" t="s">
        <v>171</v>
      </c>
      <c r="C205" s="2" t="s">
        <v>270</v>
      </c>
      <c r="D205" s="2" t="s">
        <v>172</v>
      </c>
      <c r="E205" s="2" t="s">
        <v>47</v>
      </c>
      <c r="F205" s="2" t="s">
        <v>12</v>
      </c>
      <c r="G205" s="2" t="s">
        <v>173</v>
      </c>
      <c r="H205" s="9">
        <v>38</v>
      </c>
      <c r="I205" s="2" t="s">
        <v>239</v>
      </c>
      <c r="J205" s="4">
        <v>0.6</v>
      </c>
      <c r="K205" s="1">
        <v>0.6</v>
      </c>
      <c r="L205" s="42">
        <v>0.6</v>
      </c>
    </row>
    <row r="206" spans="1:12" x14ac:dyDescent="0.35">
      <c r="A206" s="6">
        <v>2012</v>
      </c>
      <c r="B206" s="2" t="s">
        <v>174</v>
      </c>
      <c r="C206" s="2" t="s">
        <v>272</v>
      </c>
      <c r="D206" s="2" t="s">
        <v>34</v>
      </c>
      <c r="E206" s="2" t="s">
        <v>126</v>
      </c>
      <c r="F206" s="2" t="s">
        <v>12</v>
      </c>
      <c r="G206" s="2" t="s">
        <v>174</v>
      </c>
      <c r="H206" s="9">
        <v>1</v>
      </c>
      <c r="I206" s="2" t="s">
        <v>240</v>
      </c>
      <c r="J206" s="4">
        <v>0.5</v>
      </c>
      <c r="K206" s="1">
        <v>0.5</v>
      </c>
      <c r="L206" s="42">
        <v>0.5</v>
      </c>
    </row>
    <row r="207" spans="1:12" x14ac:dyDescent="0.35">
      <c r="A207" s="6">
        <v>2012</v>
      </c>
      <c r="B207" s="2" t="s">
        <v>175</v>
      </c>
      <c r="C207" s="2" t="s">
        <v>272</v>
      </c>
      <c r="D207" s="2" t="s">
        <v>34</v>
      </c>
      <c r="E207" s="2" t="s">
        <v>126</v>
      </c>
      <c r="F207" s="2" t="s">
        <v>12</v>
      </c>
      <c r="G207" s="2" t="s">
        <v>175</v>
      </c>
      <c r="H207" s="9">
        <v>1</v>
      </c>
      <c r="I207" s="2" t="s">
        <v>240</v>
      </c>
      <c r="J207" s="4">
        <v>0.8</v>
      </c>
      <c r="K207" s="1">
        <v>0.8</v>
      </c>
      <c r="L207" s="42">
        <v>0.8</v>
      </c>
    </row>
    <row r="208" spans="1:12" x14ac:dyDescent="0.35">
      <c r="A208" s="6">
        <v>2012</v>
      </c>
      <c r="B208" s="2" t="s">
        <v>176</v>
      </c>
      <c r="C208" s="2" t="s">
        <v>272</v>
      </c>
      <c r="D208" s="2" t="s">
        <v>34</v>
      </c>
      <c r="E208" s="2" t="s">
        <v>126</v>
      </c>
      <c r="F208" s="2" t="s">
        <v>12</v>
      </c>
      <c r="G208" s="2" t="s">
        <v>176</v>
      </c>
      <c r="H208" s="9">
        <v>1</v>
      </c>
      <c r="I208" s="2" t="s">
        <v>235</v>
      </c>
      <c r="J208" s="4">
        <v>0.8</v>
      </c>
      <c r="K208" s="1">
        <v>0.8</v>
      </c>
      <c r="L208" s="42">
        <v>0.8</v>
      </c>
    </row>
    <row r="209" spans="1:12" x14ac:dyDescent="0.35">
      <c r="A209" s="6">
        <v>2012</v>
      </c>
      <c r="B209" s="2" t="s">
        <v>177</v>
      </c>
      <c r="C209" s="2" t="s">
        <v>178</v>
      </c>
      <c r="D209" s="2" t="s">
        <v>34</v>
      </c>
      <c r="E209" s="2" t="s">
        <v>126</v>
      </c>
      <c r="F209" s="2" t="s">
        <v>12</v>
      </c>
      <c r="G209" s="2" t="s">
        <v>177</v>
      </c>
      <c r="H209" s="9">
        <v>1</v>
      </c>
      <c r="I209" s="2" t="s">
        <v>240</v>
      </c>
      <c r="J209" s="4">
        <v>0.8</v>
      </c>
      <c r="K209" s="1">
        <v>0.8</v>
      </c>
      <c r="L209" s="42">
        <v>0.8</v>
      </c>
    </row>
    <row r="210" spans="1:12" x14ac:dyDescent="0.35">
      <c r="A210" s="6">
        <v>2012</v>
      </c>
      <c r="B210" s="2" t="s">
        <v>179</v>
      </c>
      <c r="C210" s="2" t="s">
        <v>273</v>
      </c>
      <c r="D210" s="2" t="s">
        <v>34</v>
      </c>
      <c r="E210" s="2" t="s">
        <v>47</v>
      </c>
      <c r="F210" s="2" t="s">
        <v>12</v>
      </c>
      <c r="G210" s="2" t="s">
        <v>179</v>
      </c>
      <c r="H210" s="9">
        <v>2</v>
      </c>
      <c r="I210" s="2" t="s">
        <v>241</v>
      </c>
      <c r="J210" s="4">
        <v>0.5</v>
      </c>
      <c r="K210" s="1">
        <v>0.5</v>
      </c>
      <c r="L210" s="42">
        <v>0.5</v>
      </c>
    </row>
    <row r="211" spans="1:12" x14ac:dyDescent="0.35">
      <c r="A211" s="6">
        <v>2012</v>
      </c>
      <c r="B211" s="2" t="s">
        <v>180</v>
      </c>
      <c r="C211" s="2" t="s">
        <v>48</v>
      </c>
      <c r="D211" s="2" t="s">
        <v>34</v>
      </c>
      <c r="E211" s="2" t="s">
        <v>126</v>
      </c>
      <c r="F211" s="2" t="s">
        <v>12</v>
      </c>
      <c r="G211" s="2" t="s">
        <v>180</v>
      </c>
      <c r="H211" s="9">
        <v>2</v>
      </c>
      <c r="I211" s="2" t="s">
        <v>242</v>
      </c>
      <c r="J211" s="4">
        <v>0.8</v>
      </c>
      <c r="K211" s="1">
        <v>0.8</v>
      </c>
      <c r="L211" s="42">
        <v>0.8</v>
      </c>
    </row>
    <row r="212" spans="1:12" x14ac:dyDescent="0.35">
      <c r="A212" s="6">
        <v>2012</v>
      </c>
      <c r="B212" s="2" t="s">
        <v>181</v>
      </c>
      <c r="C212" s="2" t="s">
        <v>182</v>
      </c>
      <c r="D212" s="2" t="s">
        <v>34</v>
      </c>
      <c r="E212" s="2" t="s">
        <v>126</v>
      </c>
      <c r="F212" s="2" t="s">
        <v>12</v>
      </c>
      <c r="G212" s="2" t="s">
        <v>181</v>
      </c>
      <c r="H212" s="9">
        <v>2</v>
      </c>
      <c r="I212" s="2" t="s">
        <v>235</v>
      </c>
      <c r="J212" s="4">
        <v>0.5</v>
      </c>
      <c r="K212" s="1">
        <v>0.5</v>
      </c>
      <c r="L212" s="42">
        <v>0.5</v>
      </c>
    </row>
    <row r="213" spans="1:12" x14ac:dyDescent="0.35">
      <c r="A213" s="6">
        <v>2012</v>
      </c>
      <c r="B213" s="2" t="s">
        <v>183</v>
      </c>
      <c r="C213" s="2" t="s">
        <v>64</v>
      </c>
      <c r="D213" s="2" t="s">
        <v>34</v>
      </c>
      <c r="E213" s="2" t="s">
        <v>47</v>
      </c>
      <c r="F213" s="2" t="s">
        <v>12</v>
      </c>
      <c r="G213" s="2" t="s">
        <v>183</v>
      </c>
      <c r="H213" s="9">
        <v>2</v>
      </c>
      <c r="I213" s="2" t="s">
        <v>243</v>
      </c>
      <c r="J213" s="4">
        <v>0.6</v>
      </c>
      <c r="K213" s="1">
        <v>0.6</v>
      </c>
      <c r="L213" s="42">
        <v>0.6</v>
      </c>
    </row>
    <row r="214" spans="1:12" x14ac:dyDescent="0.35">
      <c r="A214" s="6">
        <v>2012</v>
      </c>
      <c r="B214" s="2" t="s">
        <v>184</v>
      </c>
      <c r="C214" s="2" t="s">
        <v>178</v>
      </c>
      <c r="D214" s="2" t="s">
        <v>34</v>
      </c>
      <c r="E214" s="2" t="s">
        <v>126</v>
      </c>
      <c r="F214" s="2" t="s">
        <v>12</v>
      </c>
      <c r="G214" s="2" t="s">
        <v>184</v>
      </c>
      <c r="H214" s="9">
        <v>2</v>
      </c>
      <c r="I214" s="2" t="s">
        <v>240</v>
      </c>
      <c r="J214" s="4">
        <v>0.5</v>
      </c>
      <c r="K214" s="1">
        <v>0.5</v>
      </c>
      <c r="L214" s="42">
        <v>0.5</v>
      </c>
    </row>
    <row r="215" spans="1:12" x14ac:dyDescent="0.35">
      <c r="A215" s="6">
        <v>2012</v>
      </c>
      <c r="B215" s="2" t="s">
        <v>185</v>
      </c>
      <c r="C215" s="2" t="s">
        <v>64</v>
      </c>
      <c r="D215" s="2" t="s">
        <v>34</v>
      </c>
      <c r="E215" s="2" t="s">
        <v>126</v>
      </c>
      <c r="F215" s="2" t="s">
        <v>12</v>
      </c>
      <c r="G215" s="2" t="s">
        <v>185</v>
      </c>
      <c r="H215" s="9">
        <v>2</v>
      </c>
      <c r="I215" s="2" t="s">
        <v>240</v>
      </c>
      <c r="J215" s="4">
        <v>0.8</v>
      </c>
      <c r="K215" s="1">
        <v>0.8</v>
      </c>
      <c r="L215" s="42">
        <v>0.8</v>
      </c>
    </row>
    <row r="216" spans="1:12" x14ac:dyDescent="0.35">
      <c r="A216" s="6">
        <v>2012</v>
      </c>
      <c r="B216" s="2" t="s">
        <v>186</v>
      </c>
      <c r="C216" s="2" t="s">
        <v>213</v>
      </c>
      <c r="D216" s="2" t="s">
        <v>34</v>
      </c>
      <c r="E216" s="2" t="s">
        <v>47</v>
      </c>
      <c r="F216" s="2" t="s">
        <v>12</v>
      </c>
      <c r="G216" s="2" t="s">
        <v>186</v>
      </c>
      <c r="H216" s="9">
        <v>3</v>
      </c>
      <c r="I216" s="2" t="s">
        <v>244</v>
      </c>
      <c r="J216" s="4">
        <v>0.6</v>
      </c>
      <c r="K216" s="1">
        <v>0.6</v>
      </c>
      <c r="L216" s="42">
        <v>0.6</v>
      </c>
    </row>
    <row r="217" spans="1:12" x14ac:dyDescent="0.35">
      <c r="A217" s="6">
        <v>2012</v>
      </c>
      <c r="B217" s="2" t="s">
        <v>187</v>
      </c>
      <c r="C217" s="2" t="s">
        <v>273</v>
      </c>
      <c r="D217" s="2" t="s">
        <v>34</v>
      </c>
      <c r="E217" s="2" t="s">
        <v>47</v>
      </c>
      <c r="F217" s="2" t="s">
        <v>12</v>
      </c>
      <c r="G217" s="2" t="s">
        <v>187</v>
      </c>
      <c r="H217" s="9">
        <v>3</v>
      </c>
      <c r="I217" s="2" t="s">
        <v>245</v>
      </c>
      <c r="J217" s="4">
        <v>0.6</v>
      </c>
      <c r="K217" s="1">
        <v>0.6</v>
      </c>
      <c r="L217" s="42">
        <v>0.6</v>
      </c>
    </row>
    <row r="218" spans="1:12" x14ac:dyDescent="0.35">
      <c r="A218" s="6">
        <v>2012</v>
      </c>
      <c r="B218" s="2" t="s">
        <v>188</v>
      </c>
      <c r="C218" s="2" t="s">
        <v>64</v>
      </c>
      <c r="D218" s="2" t="s">
        <v>34</v>
      </c>
      <c r="E218" s="2" t="s">
        <v>47</v>
      </c>
      <c r="F218" s="2" t="s">
        <v>12</v>
      </c>
      <c r="G218" s="2" t="s">
        <v>188</v>
      </c>
      <c r="H218" s="9">
        <v>3</v>
      </c>
      <c r="I218" s="2" t="s">
        <v>246</v>
      </c>
      <c r="J218" s="4">
        <v>0.6</v>
      </c>
      <c r="K218" s="1">
        <v>0.6</v>
      </c>
      <c r="L218" s="42">
        <v>0.6</v>
      </c>
    </row>
    <row r="219" spans="1:12" x14ac:dyDescent="0.35">
      <c r="A219" s="6">
        <v>2012</v>
      </c>
      <c r="B219" s="2" t="s">
        <v>189</v>
      </c>
      <c r="C219" s="2" t="s">
        <v>213</v>
      </c>
      <c r="D219" s="2" t="s">
        <v>34</v>
      </c>
      <c r="E219" s="2" t="s">
        <v>47</v>
      </c>
      <c r="F219" s="2" t="s">
        <v>12</v>
      </c>
      <c r="G219" s="2" t="s">
        <v>189</v>
      </c>
      <c r="H219" s="9">
        <v>3</v>
      </c>
      <c r="I219" s="2" t="s">
        <v>247</v>
      </c>
      <c r="J219" s="4">
        <v>0.6</v>
      </c>
      <c r="K219" s="1">
        <v>0.6</v>
      </c>
      <c r="L219" s="42">
        <v>0.6</v>
      </c>
    </row>
    <row r="220" spans="1:12" x14ac:dyDescent="0.35">
      <c r="A220" s="6">
        <v>2012</v>
      </c>
      <c r="B220" s="2" t="s">
        <v>190</v>
      </c>
      <c r="C220" s="2" t="s">
        <v>64</v>
      </c>
      <c r="D220" s="2" t="s">
        <v>34</v>
      </c>
      <c r="E220" s="2" t="s">
        <v>47</v>
      </c>
      <c r="F220" s="2" t="s">
        <v>12</v>
      </c>
      <c r="G220" s="2" t="s">
        <v>190</v>
      </c>
      <c r="H220" s="9">
        <v>3</v>
      </c>
      <c r="I220" s="2" t="s">
        <v>240</v>
      </c>
      <c r="J220" s="4">
        <v>0.8</v>
      </c>
      <c r="K220" s="1">
        <v>0.8</v>
      </c>
      <c r="L220" s="42">
        <v>0.8</v>
      </c>
    </row>
    <row r="221" spans="1:12" x14ac:dyDescent="0.35">
      <c r="A221" s="6">
        <v>2012</v>
      </c>
      <c r="B221" s="2" t="s">
        <v>191</v>
      </c>
      <c r="C221" s="2" t="s">
        <v>41</v>
      </c>
      <c r="D221" s="2" t="s">
        <v>34</v>
      </c>
      <c r="E221" s="2" t="s">
        <v>47</v>
      </c>
      <c r="F221" s="2" t="s">
        <v>12</v>
      </c>
      <c r="G221" s="2" t="s">
        <v>191</v>
      </c>
      <c r="H221" s="9">
        <v>3</v>
      </c>
      <c r="I221" s="2" t="s">
        <v>244</v>
      </c>
      <c r="J221" s="4">
        <v>0.6</v>
      </c>
      <c r="K221" s="1">
        <v>0.6</v>
      </c>
      <c r="L221" s="42">
        <v>0.6</v>
      </c>
    </row>
    <row r="222" spans="1:12" x14ac:dyDescent="0.35">
      <c r="A222" s="6">
        <v>2012</v>
      </c>
      <c r="B222" s="2" t="s">
        <v>192</v>
      </c>
      <c r="C222" s="2" t="s">
        <v>274</v>
      </c>
      <c r="D222" s="2" t="s">
        <v>34</v>
      </c>
      <c r="E222" s="2" t="s">
        <v>47</v>
      </c>
      <c r="F222" s="2" t="s">
        <v>12</v>
      </c>
      <c r="G222" s="2" t="s">
        <v>192</v>
      </c>
      <c r="H222" s="9">
        <v>6</v>
      </c>
      <c r="I222" s="2" t="s">
        <v>248</v>
      </c>
      <c r="J222" s="4">
        <v>0.6</v>
      </c>
      <c r="K222" s="1">
        <v>0.6</v>
      </c>
      <c r="L222" s="42">
        <v>0.6</v>
      </c>
    </row>
    <row r="223" spans="1:12" x14ac:dyDescent="0.35">
      <c r="A223" s="6">
        <v>2012</v>
      </c>
      <c r="B223" s="2" t="s">
        <v>193</v>
      </c>
      <c r="C223" s="2" t="s">
        <v>194</v>
      </c>
      <c r="D223" s="2" t="s">
        <v>34</v>
      </c>
      <c r="E223" s="2" t="s">
        <v>47</v>
      </c>
      <c r="F223" s="2" t="s">
        <v>12</v>
      </c>
      <c r="G223" s="2" t="s">
        <v>223</v>
      </c>
      <c r="H223" s="9">
        <v>12</v>
      </c>
      <c r="I223" s="2" t="s">
        <v>249</v>
      </c>
      <c r="J223" s="4">
        <v>0.6</v>
      </c>
      <c r="K223" s="1">
        <v>0.6</v>
      </c>
      <c r="L223" s="42">
        <v>0.6</v>
      </c>
    </row>
    <row r="224" spans="1:12" x14ac:dyDescent="0.35">
      <c r="A224" s="6">
        <v>2012</v>
      </c>
      <c r="B224" s="2" t="s">
        <v>195</v>
      </c>
      <c r="C224" s="2" t="s">
        <v>65</v>
      </c>
      <c r="D224" s="2" t="s">
        <v>34</v>
      </c>
      <c r="E224" s="2" t="s">
        <v>47</v>
      </c>
      <c r="F224" s="2" t="s">
        <v>12</v>
      </c>
      <c r="G224" s="2" t="s">
        <v>196</v>
      </c>
      <c r="H224" s="9">
        <v>17</v>
      </c>
      <c r="I224" s="2" t="s">
        <v>250</v>
      </c>
      <c r="J224" s="4">
        <v>0.6</v>
      </c>
      <c r="K224" s="1">
        <v>0.6</v>
      </c>
      <c r="L224" s="42">
        <v>0.6</v>
      </c>
    </row>
    <row r="225" spans="1:12" x14ac:dyDescent="0.35">
      <c r="A225" s="6">
        <v>2012</v>
      </c>
      <c r="B225" s="2" t="s">
        <v>35</v>
      </c>
      <c r="C225" s="2" t="s">
        <v>64</v>
      </c>
      <c r="D225" s="2" t="s">
        <v>34</v>
      </c>
      <c r="E225" s="2" t="s">
        <v>47</v>
      </c>
      <c r="F225" s="2" t="s">
        <v>12</v>
      </c>
      <c r="G225" s="2" t="s">
        <v>197</v>
      </c>
      <c r="H225" s="9">
        <v>24</v>
      </c>
      <c r="I225" s="2" t="s">
        <v>251</v>
      </c>
      <c r="J225" s="4">
        <v>0.6</v>
      </c>
      <c r="K225" s="1">
        <v>0.6</v>
      </c>
      <c r="L225" s="42">
        <v>0.6</v>
      </c>
    </row>
    <row r="226" spans="1:12" x14ac:dyDescent="0.35">
      <c r="A226" s="6">
        <v>2012</v>
      </c>
      <c r="B226" s="2" t="s">
        <v>198</v>
      </c>
      <c r="C226" s="2" t="s">
        <v>78</v>
      </c>
      <c r="D226" s="2" t="s">
        <v>34</v>
      </c>
      <c r="E226" s="2" t="s">
        <v>47</v>
      </c>
      <c r="F226" s="2" t="s">
        <v>12</v>
      </c>
      <c r="G226" s="2" t="s">
        <v>199</v>
      </c>
      <c r="H226" s="9">
        <v>37</v>
      </c>
      <c r="I226" s="2" t="s">
        <v>252</v>
      </c>
      <c r="J226" s="4">
        <v>0.6</v>
      </c>
      <c r="K226" s="1">
        <v>0.6</v>
      </c>
      <c r="L226" s="42">
        <v>0.6</v>
      </c>
    </row>
    <row r="227" spans="1:12" x14ac:dyDescent="0.35">
      <c r="A227" s="6">
        <v>2012</v>
      </c>
      <c r="B227" s="2" t="s">
        <v>200</v>
      </c>
      <c r="C227" s="2" t="s">
        <v>87</v>
      </c>
      <c r="D227" s="2" t="s">
        <v>266</v>
      </c>
      <c r="E227" s="2" t="s">
        <v>47</v>
      </c>
      <c r="F227" s="2" t="s">
        <v>136</v>
      </c>
      <c r="G227" s="2" t="s">
        <v>224</v>
      </c>
      <c r="H227" s="9">
        <v>20</v>
      </c>
      <c r="I227" s="2" t="s">
        <v>98</v>
      </c>
      <c r="J227" s="4">
        <v>0.5</v>
      </c>
      <c r="K227" s="1">
        <v>0.5</v>
      </c>
      <c r="L227" s="42">
        <v>0.5</v>
      </c>
    </row>
    <row r="228" spans="1:12" x14ac:dyDescent="0.35">
      <c r="A228" s="6">
        <v>2012</v>
      </c>
      <c r="B228" s="2" t="s">
        <v>201</v>
      </c>
      <c r="C228" s="2" t="s">
        <v>155</v>
      </c>
      <c r="D228" s="2" t="s">
        <v>202</v>
      </c>
      <c r="E228" s="2" t="s">
        <v>126</v>
      </c>
      <c r="F228" s="2" t="s">
        <v>12</v>
      </c>
      <c r="G228" s="2" t="s">
        <v>203</v>
      </c>
      <c r="H228" s="9">
        <v>1</v>
      </c>
      <c r="I228" s="2" t="s">
        <v>253</v>
      </c>
      <c r="J228" s="4">
        <v>0.8</v>
      </c>
      <c r="K228" s="1">
        <v>0.8</v>
      </c>
      <c r="L228" s="42">
        <v>0.8</v>
      </c>
    </row>
    <row r="229" spans="1:12" x14ac:dyDescent="0.35">
      <c r="A229" s="6">
        <v>2012</v>
      </c>
      <c r="B229" s="2" t="s">
        <v>204</v>
      </c>
      <c r="C229" s="2" t="s">
        <v>155</v>
      </c>
      <c r="D229" s="2" t="s">
        <v>202</v>
      </c>
      <c r="E229" s="2" t="s">
        <v>126</v>
      </c>
      <c r="F229" s="2" t="s">
        <v>12</v>
      </c>
      <c r="G229" s="2" t="s">
        <v>205</v>
      </c>
      <c r="H229" s="9">
        <v>3</v>
      </c>
      <c r="I229" s="2" t="s">
        <v>253</v>
      </c>
      <c r="J229" s="4">
        <v>0.8</v>
      </c>
      <c r="K229" s="1">
        <v>0.8</v>
      </c>
      <c r="L229" s="42">
        <v>0.8</v>
      </c>
    </row>
    <row r="230" spans="1:12" x14ac:dyDescent="0.35">
      <c r="A230" s="6">
        <v>2012</v>
      </c>
      <c r="B230" s="2" t="s">
        <v>206</v>
      </c>
      <c r="C230" s="2" t="s">
        <v>207</v>
      </c>
      <c r="D230" s="2" t="s">
        <v>39</v>
      </c>
      <c r="E230" s="2" t="s">
        <v>47</v>
      </c>
      <c r="F230" s="2" t="s">
        <v>12</v>
      </c>
      <c r="G230" s="2" t="s">
        <v>206</v>
      </c>
      <c r="H230" s="9">
        <v>1</v>
      </c>
      <c r="I230" s="2" t="s">
        <v>254</v>
      </c>
      <c r="J230" s="4">
        <v>0.5</v>
      </c>
      <c r="K230" s="1">
        <v>0.5</v>
      </c>
      <c r="L230" s="42">
        <v>0.5</v>
      </c>
    </row>
    <row r="231" spans="1:12" x14ac:dyDescent="0.35">
      <c r="A231" s="6">
        <v>2012</v>
      </c>
      <c r="B231" s="2" t="s">
        <v>208</v>
      </c>
      <c r="C231" s="2" t="s">
        <v>207</v>
      </c>
      <c r="D231" s="2" t="s">
        <v>39</v>
      </c>
      <c r="E231" s="2" t="s">
        <v>126</v>
      </c>
      <c r="F231" s="2" t="s">
        <v>12</v>
      </c>
      <c r="G231" s="2" t="s">
        <v>208</v>
      </c>
      <c r="H231" s="9">
        <v>1</v>
      </c>
      <c r="I231" s="2" t="s">
        <v>116</v>
      </c>
      <c r="J231" s="4">
        <v>0.8</v>
      </c>
      <c r="K231" s="1">
        <v>0.8</v>
      </c>
      <c r="L231" s="42">
        <v>0.8</v>
      </c>
    </row>
    <row r="232" spans="1:12" x14ac:dyDescent="0.35">
      <c r="A232" s="6">
        <v>2012</v>
      </c>
      <c r="B232" s="2" t="s">
        <v>209</v>
      </c>
      <c r="C232" s="2" t="s">
        <v>207</v>
      </c>
      <c r="D232" s="2" t="s">
        <v>39</v>
      </c>
      <c r="E232" s="2" t="s">
        <v>126</v>
      </c>
      <c r="F232" s="2" t="s">
        <v>12</v>
      </c>
      <c r="G232" s="2" t="s">
        <v>209</v>
      </c>
      <c r="H232" s="9">
        <v>1</v>
      </c>
      <c r="I232" s="2" t="s">
        <v>116</v>
      </c>
      <c r="J232" s="4">
        <v>0.8</v>
      </c>
      <c r="K232" s="1">
        <v>0.8</v>
      </c>
      <c r="L232" s="42">
        <v>0.8</v>
      </c>
    </row>
    <row r="233" spans="1:12" x14ac:dyDescent="0.35">
      <c r="A233" s="6">
        <v>2012</v>
      </c>
      <c r="B233" s="2" t="s">
        <v>210</v>
      </c>
      <c r="C233" s="2" t="s">
        <v>207</v>
      </c>
      <c r="D233" s="2" t="s">
        <v>39</v>
      </c>
      <c r="E233" s="2" t="s">
        <v>47</v>
      </c>
      <c r="F233" s="2" t="s">
        <v>12</v>
      </c>
      <c r="G233" s="2" t="s">
        <v>210</v>
      </c>
      <c r="H233" s="9">
        <v>2</v>
      </c>
      <c r="I233" s="2" t="s">
        <v>267</v>
      </c>
      <c r="J233" s="4">
        <v>0.5</v>
      </c>
      <c r="K233" s="1">
        <v>0.5</v>
      </c>
      <c r="L233" s="42">
        <v>0.5</v>
      </c>
    </row>
    <row r="234" spans="1:12" x14ac:dyDescent="0.35">
      <c r="A234" s="6">
        <v>2012</v>
      </c>
      <c r="B234" s="2" t="s">
        <v>211</v>
      </c>
      <c r="C234" s="2" t="s">
        <v>207</v>
      </c>
      <c r="D234" s="2" t="s">
        <v>39</v>
      </c>
      <c r="E234" s="2" t="s">
        <v>47</v>
      </c>
      <c r="F234" s="2" t="s">
        <v>28</v>
      </c>
      <c r="G234" s="2" t="s">
        <v>211</v>
      </c>
      <c r="H234" s="9">
        <v>5</v>
      </c>
      <c r="I234" s="2" t="s">
        <v>255</v>
      </c>
      <c r="J234" s="4">
        <v>0.5</v>
      </c>
      <c r="K234" s="1">
        <v>0.5</v>
      </c>
      <c r="L234" s="42">
        <v>0.5</v>
      </c>
    </row>
    <row r="235" spans="1:12" x14ac:dyDescent="0.35">
      <c r="A235" s="6">
        <v>2012</v>
      </c>
      <c r="B235" s="2" t="s">
        <v>212</v>
      </c>
      <c r="C235" s="2" t="s">
        <v>213</v>
      </c>
      <c r="D235" s="2" t="s">
        <v>38</v>
      </c>
      <c r="E235" s="2" t="s">
        <v>47</v>
      </c>
      <c r="F235" s="2" t="s">
        <v>12</v>
      </c>
      <c r="G235" s="2" t="s">
        <v>212</v>
      </c>
      <c r="H235" s="9">
        <v>1</v>
      </c>
      <c r="I235" s="2" t="s">
        <v>256</v>
      </c>
      <c r="J235" s="4">
        <v>0.6</v>
      </c>
      <c r="K235" s="1">
        <v>0.6</v>
      </c>
      <c r="L235" s="42">
        <v>0.6</v>
      </c>
    </row>
    <row r="236" spans="1:12" x14ac:dyDescent="0.35">
      <c r="A236" s="6">
        <v>2012</v>
      </c>
      <c r="B236" s="2" t="s">
        <v>214</v>
      </c>
      <c r="C236" s="2" t="s">
        <v>215</v>
      </c>
      <c r="D236" s="2" t="s">
        <v>216</v>
      </c>
      <c r="E236" s="2" t="s">
        <v>47</v>
      </c>
      <c r="F236" s="2" t="s">
        <v>12</v>
      </c>
      <c r="G236" s="2" t="s">
        <v>214</v>
      </c>
      <c r="H236" s="9">
        <v>6</v>
      </c>
      <c r="I236" s="2" t="s">
        <v>257</v>
      </c>
      <c r="J236" s="4">
        <v>0.5</v>
      </c>
      <c r="K236" s="1">
        <v>0.5</v>
      </c>
      <c r="L236" s="42">
        <v>0.5</v>
      </c>
    </row>
    <row r="237" spans="1:12" x14ac:dyDescent="0.35">
      <c r="A237" s="6">
        <v>2012</v>
      </c>
      <c r="B237" s="2" t="s">
        <v>217</v>
      </c>
      <c r="C237" s="2" t="s">
        <v>275</v>
      </c>
      <c r="D237" s="2" t="s">
        <v>216</v>
      </c>
      <c r="E237" s="2" t="s">
        <v>47</v>
      </c>
      <c r="F237" s="2" t="s">
        <v>28</v>
      </c>
      <c r="G237" s="2" t="s">
        <v>217</v>
      </c>
      <c r="H237" s="9">
        <v>9</v>
      </c>
      <c r="I237" s="2" t="s">
        <v>258</v>
      </c>
      <c r="J237" s="4">
        <v>0.5</v>
      </c>
      <c r="K237" s="1">
        <v>0.5</v>
      </c>
      <c r="L237" s="42">
        <v>0.5</v>
      </c>
    </row>
    <row r="238" spans="1:12" x14ac:dyDescent="0.35">
      <c r="A238" s="6">
        <v>2012</v>
      </c>
      <c r="B238" s="2" t="s">
        <v>218</v>
      </c>
      <c r="C238" s="2" t="s">
        <v>82</v>
      </c>
      <c r="D238" s="2" t="s">
        <v>216</v>
      </c>
      <c r="E238" s="2" t="s">
        <v>47</v>
      </c>
      <c r="F238" s="2" t="s">
        <v>28</v>
      </c>
      <c r="G238" s="2" t="s">
        <v>219</v>
      </c>
      <c r="H238" s="9">
        <v>11</v>
      </c>
      <c r="I238" s="2" t="s">
        <v>259</v>
      </c>
      <c r="J238" s="4">
        <v>0.5</v>
      </c>
      <c r="K238" s="1">
        <v>0.5</v>
      </c>
      <c r="L238" s="42">
        <v>0.5</v>
      </c>
    </row>
    <row r="239" spans="1:12" x14ac:dyDescent="0.35">
      <c r="A239" s="6">
        <v>2011</v>
      </c>
      <c r="B239" s="5" t="s">
        <v>10</v>
      </c>
      <c r="C239" s="5" t="s">
        <v>41</v>
      </c>
      <c r="D239" s="5" t="s">
        <v>11</v>
      </c>
      <c r="E239" s="5" t="s">
        <v>47</v>
      </c>
      <c r="F239" s="5" t="s">
        <v>12</v>
      </c>
      <c r="G239" s="5" t="s">
        <v>40</v>
      </c>
      <c r="H239" s="8">
        <v>1</v>
      </c>
      <c r="I239" s="2" t="s">
        <v>42</v>
      </c>
      <c r="J239" s="1" t="s">
        <v>225</v>
      </c>
      <c r="K239" s="1">
        <v>0.6</v>
      </c>
      <c r="L239" s="42">
        <v>1</v>
      </c>
    </row>
    <row r="240" spans="1:12" x14ac:dyDescent="0.35">
      <c r="A240" s="6">
        <v>2011</v>
      </c>
      <c r="B240" s="5" t="s">
        <v>10</v>
      </c>
      <c r="C240" s="5" t="s">
        <v>41</v>
      </c>
      <c r="D240" s="5" t="s">
        <v>11</v>
      </c>
      <c r="E240" s="5" t="s">
        <v>126</v>
      </c>
      <c r="F240" s="5" t="s">
        <v>12</v>
      </c>
      <c r="G240" s="5" t="s">
        <v>40</v>
      </c>
      <c r="H240" s="8">
        <v>12</v>
      </c>
      <c r="I240" s="2" t="s">
        <v>42</v>
      </c>
      <c r="J240" s="1" t="s">
        <v>225</v>
      </c>
      <c r="K240" s="1">
        <v>0.6</v>
      </c>
      <c r="L240" s="42">
        <v>1</v>
      </c>
    </row>
    <row r="241" spans="1:12" x14ac:dyDescent="0.35">
      <c r="A241" s="6">
        <v>2011</v>
      </c>
      <c r="B241" s="5" t="s">
        <v>13</v>
      </c>
      <c r="C241" s="5" t="s">
        <v>45</v>
      </c>
      <c r="D241" s="5" t="s">
        <v>14</v>
      </c>
      <c r="E241" s="5" t="s">
        <v>47</v>
      </c>
      <c r="F241" s="5" t="s">
        <v>12</v>
      </c>
      <c r="G241" s="5" t="s">
        <v>46</v>
      </c>
      <c r="H241" s="8">
        <v>36</v>
      </c>
      <c r="I241" s="2" t="s">
        <v>100</v>
      </c>
      <c r="J241" s="1">
        <v>0.6</v>
      </c>
      <c r="K241" s="1">
        <v>0.6</v>
      </c>
      <c r="L241" s="42">
        <v>0.6</v>
      </c>
    </row>
    <row r="242" spans="1:12" x14ac:dyDescent="0.35">
      <c r="A242" s="6">
        <v>2011</v>
      </c>
      <c r="B242" s="5" t="s">
        <v>15</v>
      </c>
      <c r="C242" s="5" t="s">
        <v>43</v>
      </c>
      <c r="D242" s="5" t="s">
        <v>14</v>
      </c>
      <c r="E242" s="5" t="s">
        <v>126</v>
      </c>
      <c r="F242" s="5" t="s">
        <v>12</v>
      </c>
      <c r="H242" s="8">
        <v>1</v>
      </c>
      <c r="I242" s="2" t="s">
        <v>44</v>
      </c>
      <c r="J242" s="1">
        <v>0.8</v>
      </c>
      <c r="K242" s="1">
        <v>0.8</v>
      </c>
      <c r="L242" s="42">
        <v>0.8</v>
      </c>
    </row>
    <row r="243" spans="1:12" x14ac:dyDescent="0.35">
      <c r="A243" s="6">
        <v>2011</v>
      </c>
      <c r="B243" s="5" t="s">
        <v>101</v>
      </c>
      <c r="C243" s="5" t="s">
        <v>48</v>
      </c>
      <c r="D243" s="5" t="s">
        <v>16</v>
      </c>
      <c r="E243" s="5" t="s">
        <v>47</v>
      </c>
      <c r="F243" s="5" t="s">
        <v>12</v>
      </c>
      <c r="G243" s="5" t="s">
        <v>101</v>
      </c>
      <c r="H243" s="8">
        <v>5</v>
      </c>
      <c r="I243" s="2" t="s">
        <v>102</v>
      </c>
      <c r="J243" s="1" t="s">
        <v>734</v>
      </c>
      <c r="K243" s="1">
        <v>0.4</v>
      </c>
      <c r="L243" s="42">
        <v>0.5</v>
      </c>
    </row>
    <row r="244" spans="1:12" x14ac:dyDescent="0.35">
      <c r="A244" s="6">
        <v>2011</v>
      </c>
      <c r="B244" s="5" t="s">
        <v>17</v>
      </c>
      <c r="C244" s="5" t="s">
        <v>49</v>
      </c>
      <c r="D244" s="5" t="s">
        <v>18</v>
      </c>
      <c r="E244" s="5" t="s">
        <v>126</v>
      </c>
      <c r="F244" s="5" t="s">
        <v>12</v>
      </c>
      <c r="H244" s="8">
        <v>4</v>
      </c>
      <c r="I244" s="2" t="s">
        <v>44</v>
      </c>
      <c r="J244" s="1" t="s">
        <v>103</v>
      </c>
      <c r="K244" s="1">
        <v>0.8</v>
      </c>
      <c r="L244" s="42"/>
    </row>
    <row r="245" spans="1:12" x14ac:dyDescent="0.35">
      <c r="A245" s="6">
        <v>2011</v>
      </c>
      <c r="B245" s="5" t="s">
        <v>19</v>
      </c>
      <c r="C245" s="5" t="s">
        <v>50</v>
      </c>
      <c r="D245" s="5" t="s">
        <v>20</v>
      </c>
      <c r="E245" s="5" t="s">
        <v>47</v>
      </c>
      <c r="F245" s="5" t="s">
        <v>12</v>
      </c>
      <c r="G245" s="5" t="s">
        <v>51</v>
      </c>
      <c r="H245" s="8">
        <v>12</v>
      </c>
      <c r="I245" s="2" t="s">
        <v>105</v>
      </c>
      <c r="J245" s="1" t="s">
        <v>226</v>
      </c>
      <c r="K245" s="1">
        <v>0.5</v>
      </c>
      <c r="L245" s="42">
        <v>0.6</v>
      </c>
    </row>
    <row r="246" spans="1:12" x14ac:dyDescent="0.35">
      <c r="A246" s="6">
        <v>2011</v>
      </c>
      <c r="B246" s="5" t="s">
        <v>21</v>
      </c>
      <c r="C246" s="5" t="s">
        <v>52</v>
      </c>
      <c r="D246" s="5" t="s">
        <v>22</v>
      </c>
      <c r="E246" s="5" t="s">
        <v>47</v>
      </c>
      <c r="F246" s="5" t="s">
        <v>12</v>
      </c>
      <c r="G246" s="5" t="s">
        <v>53</v>
      </c>
      <c r="H246" s="8">
        <v>2</v>
      </c>
      <c r="I246" s="2" t="s">
        <v>42</v>
      </c>
      <c r="J246" s="1">
        <v>0.5</v>
      </c>
      <c r="K246" s="1">
        <v>0.5</v>
      </c>
      <c r="L246" s="42">
        <v>0.5</v>
      </c>
    </row>
    <row r="247" spans="1:12" x14ac:dyDescent="0.35">
      <c r="A247" s="6">
        <v>2011</v>
      </c>
      <c r="B247" s="5" t="s">
        <v>23</v>
      </c>
      <c r="C247" s="5" t="s">
        <v>54</v>
      </c>
      <c r="D247" s="5" t="s">
        <v>24</v>
      </c>
      <c r="E247" s="5" t="s">
        <v>126</v>
      </c>
      <c r="F247" s="5" t="s">
        <v>12</v>
      </c>
      <c r="G247" s="5" t="s">
        <v>55</v>
      </c>
      <c r="H247" s="8">
        <v>2</v>
      </c>
      <c r="I247" s="2" t="s">
        <v>44</v>
      </c>
      <c r="J247" s="1" t="s">
        <v>228</v>
      </c>
      <c r="K247" s="1">
        <v>0.8</v>
      </c>
      <c r="L247" s="42"/>
    </row>
    <row r="248" spans="1:12" x14ac:dyDescent="0.35">
      <c r="A248" s="6">
        <v>2011</v>
      </c>
      <c r="B248" s="5" t="s">
        <v>25</v>
      </c>
      <c r="C248" s="5" t="s">
        <v>25</v>
      </c>
      <c r="D248" s="5" t="s">
        <v>26</v>
      </c>
      <c r="E248" s="5" t="s">
        <v>126</v>
      </c>
      <c r="F248" s="5" t="s">
        <v>12</v>
      </c>
      <c r="G248" s="5" t="s">
        <v>56</v>
      </c>
      <c r="H248" s="8">
        <v>6</v>
      </c>
      <c r="I248" s="2" t="s">
        <v>42</v>
      </c>
      <c r="J248" s="1" t="s">
        <v>134</v>
      </c>
      <c r="K248" s="1">
        <v>0.5</v>
      </c>
      <c r="L248" s="42">
        <v>0.6</v>
      </c>
    </row>
    <row r="249" spans="1:12" x14ac:dyDescent="0.35">
      <c r="A249" s="6">
        <v>2011</v>
      </c>
      <c r="B249" s="5" t="s">
        <v>260</v>
      </c>
      <c r="C249" s="5" t="s">
        <v>57</v>
      </c>
      <c r="D249" s="5" t="s">
        <v>27</v>
      </c>
      <c r="E249" s="5" t="s">
        <v>47</v>
      </c>
      <c r="F249" s="5" t="s">
        <v>28</v>
      </c>
      <c r="G249" s="5" t="s">
        <v>58</v>
      </c>
      <c r="H249" s="8">
        <v>58</v>
      </c>
      <c r="I249" s="2" t="s">
        <v>106</v>
      </c>
      <c r="J249" s="1">
        <v>0.3</v>
      </c>
      <c r="K249" s="1">
        <v>0.3</v>
      </c>
      <c r="L249" s="42">
        <v>0.3</v>
      </c>
    </row>
    <row r="250" spans="1:12" x14ac:dyDescent="0.35">
      <c r="A250" s="6">
        <v>2011</v>
      </c>
      <c r="B250" s="5" t="s">
        <v>29</v>
      </c>
      <c r="C250" s="5" t="s">
        <v>262</v>
      </c>
      <c r="D250" s="5" t="s">
        <v>27</v>
      </c>
      <c r="E250" s="5" t="s">
        <v>126</v>
      </c>
      <c r="F250" s="5" t="s">
        <v>12</v>
      </c>
      <c r="G250" s="5" t="s">
        <v>60</v>
      </c>
      <c r="H250" s="8">
        <v>1</v>
      </c>
      <c r="I250" s="2" t="s">
        <v>44</v>
      </c>
      <c r="J250" s="1">
        <v>0.8</v>
      </c>
      <c r="K250" s="1">
        <v>0.8</v>
      </c>
      <c r="L250" s="42">
        <v>0.8</v>
      </c>
    </row>
    <row r="251" spans="1:12" x14ac:dyDescent="0.35">
      <c r="A251" s="6">
        <v>2011</v>
      </c>
      <c r="B251" s="5" t="s">
        <v>30</v>
      </c>
      <c r="C251" s="5" t="s">
        <v>61</v>
      </c>
      <c r="D251" s="5" t="s">
        <v>31</v>
      </c>
      <c r="E251" s="5" t="s">
        <v>47</v>
      </c>
      <c r="F251" s="5" t="s">
        <v>12</v>
      </c>
      <c r="G251" s="5" t="s">
        <v>62</v>
      </c>
      <c r="H251" s="8">
        <v>3</v>
      </c>
      <c r="I251" s="2" t="s">
        <v>107</v>
      </c>
      <c r="J251" s="1">
        <v>0.5</v>
      </c>
      <c r="K251" s="1">
        <v>0.5</v>
      </c>
      <c r="L251" s="42">
        <v>0.5</v>
      </c>
    </row>
    <row r="252" spans="1:12" x14ac:dyDescent="0.35">
      <c r="A252" s="6">
        <v>2011</v>
      </c>
      <c r="B252" s="5" t="s">
        <v>32</v>
      </c>
      <c r="C252" s="5" t="s">
        <v>61</v>
      </c>
      <c r="D252" s="5" t="s">
        <v>31</v>
      </c>
      <c r="E252" s="5" t="s">
        <v>47</v>
      </c>
      <c r="F252" s="5" t="s">
        <v>12</v>
      </c>
      <c r="G252" s="5" t="s">
        <v>63</v>
      </c>
      <c r="H252" s="8">
        <v>22</v>
      </c>
      <c r="I252" s="2" t="s">
        <v>108</v>
      </c>
      <c r="J252" s="1" t="s">
        <v>109</v>
      </c>
      <c r="K252" s="1">
        <v>0.4</v>
      </c>
      <c r="L252" s="42">
        <v>0.6</v>
      </c>
    </row>
    <row r="253" spans="1:12" x14ac:dyDescent="0.35">
      <c r="A253" s="6">
        <v>2011</v>
      </c>
      <c r="B253" s="5" t="s">
        <v>33</v>
      </c>
      <c r="C253" s="5" t="s">
        <v>78</v>
      </c>
      <c r="D253" s="5" t="s">
        <v>34</v>
      </c>
      <c r="E253" s="5" t="s">
        <v>47</v>
      </c>
      <c r="F253" s="5" t="s">
        <v>12</v>
      </c>
      <c r="G253" s="5" t="s">
        <v>110</v>
      </c>
      <c r="H253" s="8">
        <v>41</v>
      </c>
      <c r="I253" s="2" t="s">
        <v>111</v>
      </c>
      <c r="J253" s="1" t="s">
        <v>227</v>
      </c>
      <c r="K253" s="1">
        <v>0.4</v>
      </c>
      <c r="L253" s="42">
        <v>0.6</v>
      </c>
    </row>
    <row r="254" spans="1:12" x14ac:dyDescent="0.35">
      <c r="A254" s="6">
        <v>2011</v>
      </c>
      <c r="B254" s="5" t="s">
        <v>35</v>
      </c>
      <c r="C254" s="5" t="s">
        <v>64</v>
      </c>
      <c r="D254" s="5" t="s">
        <v>34</v>
      </c>
      <c r="E254" s="5" t="s">
        <v>47</v>
      </c>
      <c r="F254" s="5" t="s">
        <v>12</v>
      </c>
      <c r="G254" s="5" t="s">
        <v>112</v>
      </c>
      <c r="H254" s="8">
        <v>22</v>
      </c>
      <c r="I254" s="2" t="s">
        <v>100</v>
      </c>
      <c r="J254" s="1" t="s">
        <v>226</v>
      </c>
      <c r="K254" s="1">
        <v>0.5</v>
      </c>
      <c r="L254" s="42">
        <v>0.6</v>
      </c>
    </row>
    <row r="255" spans="1:12" x14ac:dyDescent="0.35">
      <c r="A255" s="6">
        <v>2011</v>
      </c>
      <c r="B255" s="5" t="s">
        <v>74</v>
      </c>
      <c r="C255" s="5" t="s">
        <v>73</v>
      </c>
      <c r="D255" s="5" t="s">
        <v>34</v>
      </c>
      <c r="E255" s="5" t="s">
        <v>47</v>
      </c>
      <c r="F255" s="5" t="s">
        <v>12</v>
      </c>
      <c r="G255" s="5" t="s">
        <v>75</v>
      </c>
      <c r="H255" s="8">
        <v>9</v>
      </c>
      <c r="I255" s="2" t="s">
        <v>105</v>
      </c>
      <c r="J255" s="1">
        <v>0.6</v>
      </c>
      <c r="K255" s="1">
        <v>0.6</v>
      </c>
      <c r="L255" s="42">
        <v>0.6</v>
      </c>
    </row>
    <row r="256" spans="1:12" x14ac:dyDescent="0.35">
      <c r="A256" s="6">
        <v>2011</v>
      </c>
      <c r="B256" s="5" t="s">
        <v>36</v>
      </c>
      <c r="D256" s="5" t="s">
        <v>34</v>
      </c>
      <c r="E256" s="5" t="s">
        <v>47</v>
      </c>
      <c r="F256" s="5" t="s">
        <v>12</v>
      </c>
      <c r="G256" s="5" t="s">
        <v>36</v>
      </c>
      <c r="H256" s="8">
        <v>10</v>
      </c>
      <c r="I256" s="2" t="s">
        <v>113</v>
      </c>
      <c r="K256" s="1" t="s">
        <v>736</v>
      </c>
      <c r="L256" s="42"/>
    </row>
    <row r="257" spans="1:12" x14ac:dyDescent="0.35">
      <c r="A257" s="6">
        <v>2011</v>
      </c>
      <c r="B257" s="5" t="s">
        <v>67</v>
      </c>
      <c r="C257" s="5" t="s">
        <v>66</v>
      </c>
      <c r="D257" s="5" t="s">
        <v>34</v>
      </c>
      <c r="E257" s="5" t="s">
        <v>126</v>
      </c>
      <c r="F257" s="5" t="s">
        <v>12</v>
      </c>
      <c r="G257" s="5" t="s">
        <v>68</v>
      </c>
      <c r="H257" s="8">
        <v>1</v>
      </c>
      <c r="I257" s="2" t="s">
        <v>115</v>
      </c>
      <c r="J257" s="1">
        <v>0.8</v>
      </c>
      <c r="K257" s="1">
        <v>0.8</v>
      </c>
      <c r="L257" s="42">
        <v>0.8</v>
      </c>
    </row>
    <row r="258" spans="1:12" x14ac:dyDescent="0.35">
      <c r="A258" s="6">
        <v>2011</v>
      </c>
      <c r="B258" s="5" t="s">
        <v>69</v>
      </c>
      <c r="C258" s="5" t="s">
        <v>66</v>
      </c>
      <c r="D258" s="5" t="s">
        <v>34</v>
      </c>
      <c r="E258" s="5" t="s">
        <v>126</v>
      </c>
      <c r="F258" s="5" t="s">
        <v>12</v>
      </c>
      <c r="G258" s="5" t="s">
        <v>70</v>
      </c>
      <c r="H258" s="8">
        <v>1</v>
      </c>
      <c r="I258" s="2" t="s">
        <v>116</v>
      </c>
      <c r="J258" s="1">
        <v>0.8</v>
      </c>
      <c r="K258" s="1">
        <v>0.8</v>
      </c>
      <c r="L258" s="42">
        <v>0.8</v>
      </c>
    </row>
    <row r="259" spans="1:12" x14ac:dyDescent="0.35">
      <c r="A259" s="6">
        <v>2011</v>
      </c>
      <c r="B259" s="24" t="s">
        <v>71</v>
      </c>
      <c r="C259" s="5" t="s">
        <v>66</v>
      </c>
      <c r="D259" s="5" t="s">
        <v>34</v>
      </c>
      <c r="E259" s="5" t="s">
        <v>126</v>
      </c>
      <c r="F259" s="5" t="s">
        <v>12</v>
      </c>
      <c r="G259" s="5" t="s">
        <v>72</v>
      </c>
      <c r="H259" s="8">
        <v>2</v>
      </c>
      <c r="I259" s="2" t="s">
        <v>114</v>
      </c>
      <c r="J259" s="1">
        <v>0.8</v>
      </c>
      <c r="K259" s="1">
        <v>0.8</v>
      </c>
      <c r="L259" s="42">
        <v>0.8</v>
      </c>
    </row>
    <row r="260" spans="1:12" x14ac:dyDescent="0.35">
      <c r="A260" s="6">
        <v>2011</v>
      </c>
      <c r="B260" s="24" t="s">
        <v>74</v>
      </c>
      <c r="C260" s="5" t="s">
        <v>73</v>
      </c>
      <c r="D260" s="5" t="s">
        <v>34</v>
      </c>
      <c r="E260" s="5" t="s">
        <v>47</v>
      </c>
      <c r="F260" s="5" t="s">
        <v>28</v>
      </c>
      <c r="G260" s="5" t="s">
        <v>75</v>
      </c>
      <c r="H260" s="8">
        <v>10</v>
      </c>
      <c r="I260" s="2" t="s">
        <v>118</v>
      </c>
      <c r="J260" s="1">
        <v>0.4</v>
      </c>
      <c r="K260" s="1">
        <v>0.4</v>
      </c>
      <c r="L260" s="42">
        <v>0.4</v>
      </c>
    </row>
    <row r="261" spans="1:12" s="75" customFormat="1" x14ac:dyDescent="0.35">
      <c r="A261" s="6">
        <v>2011</v>
      </c>
      <c r="B261" s="24" t="s">
        <v>80</v>
      </c>
      <c r="C261" s="24" t="s">
        <v>79</v>
      </c>
      <c r="D261" s="24" t="s">
        <v>34</v>
      </c>
      <c r="E261" s="24" t="s">
        <v>47</v>
      </c>
      <c r="F261" s="24" t="s">
        <v>28</v>
      </c>
      <c r="G261" s="24" t="s">
        <v>81</v>
      </c>
      <c r="H261" s="8">
        <v>7</v>
      </c>
      <c r="I261" s="2" t="s">
        <v>119</v>
      </c>
      <c r="J261" s="1">
        <v>0.5</v>
      </c>
      <c r="K261" s="1">
        <v>0.5</v>
      </c>
      <c r="L261" s="42">
        <v>0.5</v>
      </c>
    </row>
    <row r="262" spans="1:12" s="75" customFormat="1" x14ac:dyDescent="0.35">
      <c r="A262" s="6">
        <v>2011</v>
      </c>
      <c r="B262" s="24" t="s">
        <v>83</v>
      </c>
      <c r="C262" s="24" t="s">
        <v>263</v>
      </c>
      <c r="D262" s="24" t="s">
        <v>34</v>
      </c>
      <c r="E262" s="24" t="s">
        <v>47</v>
      </c>
      <c r="F262" s="24" t="s">
        <v>120</v>
      </c>
      <c r="G262" s="24" t="s">
        <v>84</v>
      </c>
      <c r="H262" s="8">
        <v>11</v>
      </c>
      <c r="I262" s="2" t="s">
        <v>121</v>
      </c>
      <c r="J262" s="1">
        <v>0.5</v>
      </c>
      <c r="K262" s="1">
        <v>0.5</v>
      </c>
      <c r="L262" s="42">
        <v>0.5</v>
      </c>
    </row>
    <row r="263" spans="1:12" s="75" customFormat="1" x14ac:dyDescent="0.35">
      <c r="A263" s="6">
        <v>2011</v>
      </c>
      <c r="B263" s="24" t="s">
        <v>86</v>
      </c>
      <c r="C263" s="24" t="s">
        <v>85</v>
      </c>
      <c r="D263" s="24" t="s">
        <v>34</v>
      </c>
      <c r="E263" s="24" t="s">
        <v>47</v>
      </c>
      <c r="F263" s="24" t="s">
        <v>28</v>
      </c>
      <c r="G263" s="24" t="s">
        <v>220</v>
      </c>
      <c r="H263" s="8">
        <v>14</v>
      </c>
      <c r="I263" s="2" t="s">
        <v>122</v>
      </c>
      <c r="J263" s="1">
        <v>0.3</v>
      </c>
      <c r="K263" s="1">
        <v>0.3</v>
      </c>
      <c r="L263" s="42">
        <v>0.3</v>
      </c>
    </row>
    <row r="264" spans="1:12" s="75" customFormat="1" x14ac:dyDescent="0.35">
      <c r="A264" s="6">
        <v>2011</v>
      </c>
      <c r="B264" s="24" t="s">
        <v>76</v>
      </c>
      <c r="C264" s="24" t="s">
        <v>76</v>
      </c>
      <c r="D264" s="24" t="s">
        <v>34</v>
      </c>
      <c r="E264" s="24" t="s">
        <v>47</v>
      </c>
      <c r="F264" s="24" t="s">
        <v>12</v>
      </c>
      <c r="G264" s="24" t="s">
        <v>77</v>
      </c>
      <c r="H264" s="8">
        <v>19</v>
      </c>
      <c r="I264" s="2" t="s">
        <v>123</v>
      </c>
      <c r="J264" s="1">
        <v>0.4</v>
      </c>
      <c r="K264" s="1">
        <v>0.4</v>
      </c>
      <c r="L264" s="42">
        <v>0.4</v>
      </c>
    </row>
    <row r="265" spans="1:12" s="75" customFormat="1" x14ac:dyDescent="0.35">
      <c r="A265" s="6">
        <v>2011</v>
      </c>
      <c r="B265" s="24" t="s">
        <v>37</v>
      </c>
      <c r="C265" s="24" t="s">
        <v>87</v>
      </c>
      <c r="D265" s="24" t="s">
        <v>88</v>
      </c>
      <c r="E265" s="24" t="s">
        <v>47</v>
      </c>
      <c r="F265" s="24" t="s">
        <v>28</v>
      </c>
      <c r="G265" s="24" t="s">
        <v>264</v>
      </c>
      <c r="H265" s="8">
        <v>10</v>
      </c>
      <c r="I265" s="2" t="s">
        <v>113</v>
      </c>
      <c r="J265" s="1">
        <v>0.5</v>
      </c>
      <c r="K265" s="1">
        <v>0.5</v>
      </c>
      <c r="L265" s="42">
        <v>0.5</v>
      </c>
    </row>
    <row r="266" spans="1:12" s="75" customFormat="1" x14ac:dyDescent="0.35">
      <c r="A266" s="6">
        <v>2011</v>
      </c>
      <c r="B266" s="24" t="s">
        <v>90</v>
      </c>
      <c r="C266" s="24" t="s">
        <v>89</v>
      </c>
      <c r="D266" s="24" t="s">
        <v>38</v>
      </c>
      <c r="E266" s="24" t="s">
        <v>47</v>
      </c>
      <c r="F266" s="24" t="s">
        <v>12</v>
      </c>
      <c r="G266" s="24" t="s">
        <v>91</v>
      </c>
      <c r="H266" s="8">
        <v>2</v>
      </c>
      <c r="I266" s="2" t="s">
        <v>42</v>
      </c>
      <c r="J266" s="1">
        <v>0.5</v>
      </c>
      <c r="K266" s="1">
        <v>0.5</v>
      </c>
      <c r="L266" s="42">
        <v>0.5</v>
      </c>
    </row>
    <row r="267" spans="1:12" s="75" customFormat="1" x14ac:dyDescent="0.35">
      <c r="A267" s="6">
        <v>2011</v>
      </c>
      <c r="B267" s="24" t="s">
        <v>93</v>
      </c>
      <c r="C267" s="24" t="s">
        <v>92</v>
      </c>
      <c r="D267" s="24" t="s">
        <v>95</v>
      </c>
      <c r="E267" s="24" t="s">
        <v>126</v>
      </c>
      <c r="F267" s="24" t="s">
        <v>12</v>
      </c>
      <c r="G267" s="24" t="s">
        <v>94</v>
      </c>
      <c r="H267" s="8">
        <v>3</v>
      </c>
      <c r="I267" s="2" t="s">
        <v>44</v>
      </c>
      <c r="J267" s="1">
        <v>0.8</v>
      </c>
      <c r="K267" s="1">
        <v>0.8</v>
      </c>
      <c r="L267" s="42">
        <v>0.8</v>
      </c>
    </row>
    <row r="268" spans="1:12" s="75" customFormat="1" x14ac:dyDescent="0.35">
      <c r="A268" s="6">
        <v>2011</v>
      </c>
      <c r="B268" s="24" t="s">
        <v>97</v>
      </c>
      <c r="C268" s="24" t="s">
        <v>96</v>
      </c>
      <c r="D268" s="24" t="s">
        <v>95</v>
      </c>
      <c r="E268" s="24" t="s">
        <v>126</v>
      </c>
      <c r="F268" s="24" t="s">
        <v>12</v>
      </c>
      <c r="G268" s="24"/>
      <c r="H268" s="8">
        <v>1</v>
      </c>
      <c r="I268" s="2" t="s">
        <v>114</v>
      </c>
      <c r="J268" s="1">
        <v>0.8</v>
      </c>
      <c r="K268" s="1">
        <v>0.8</v>
      </c>
      <c r="L268" s="42">
        <v>0.8</v>
      </c>
    </row>
    <row r="269" spans="1:12" x14ac:dyDescent="0.35">
      <c r="B269" s="24"/>
      <c r="C269" s="24"/>
      <c r="D269" s="24"/>
      <c r="E269" s="24"/>
      <c r="F269" s="24"/>
      <c r="G269" s="24"/>
      <c r="I269" s="67"/>
      <c r="J269" s="68"/>
      <c r="K269" s="69">
        <f>AVERAGE(Table1[Income Limit Base:])</f>
        <v>0.69905660377358447</v>
      </c>
      <c r="L269" s="69">
        <f>AVERAGE(Table1[Income Limit Up to:])</f>
        <v>0.71626794258373128</v>
      </c>
    </row>
    <row r="270" spans="1:12" x14ac:dyDescent="0.35">
      <c r="B270" s="24"/>
      <c r="C270" s="24"/>
      <c r="D270" s="24"/>
      <c r="E270" s="24"/>
      <c r="F270" s="24"/>
      <c r="G270" s="24"/>
      <c r="I270" s="67"/>
      <c r="J270" s="68"/>
    </row>
  </sheetData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22E8B-F8EE-44E9-A4AA-7920492B57D6}">
  <dimension ref="A1:P267"/>
  <sheetViews>
    <sheetView zoomScale="90" zoomScaleNormal="90" workbookViewId="0">
      <pane ySplit="1" topLeftCell="A2" activePane="bottomLeft" state="frozen"/>
      <selection pane="bottomLeft"/>
    </sheetView>
  </sheetViews>
  <sheetFormatPr defaultColWidth="9.08984375" defaultRowHeight="14.5" x14ac:dyDescent="0.35"/>
  <cols>
    <col min="1" max="1" width="9.08984375" style="6"/>
    <col min="2" max="2" width="40.6328125" style="24" bestFit="1" customWidth="1"/>
    <col min="3" max="3" width="44.26953125" style="24" bestFit="1" customWidth="1"/>
    <col min="4" max="4" width="16" style="24" bestFit="1" customWidth="1"/>
    <col min="5" max="5" width="15.81640625" style="24" bestFit="1" customWidth="1"/>
    <col min="6" max="6" width="13.6328125" style="24" bestFit="1" customWidth="1"/>
    <col min="7" max="7" width="15.81640625" style="24" customWidth="1"/>
    <col min="8" max="8" width="12.6328125" style="8" customWidth="1"/>
    <col min="9" max="9" width="48" style="2" bestFit="1" customWidth="1"/>
    <col min="10" max="11" width="14.7265625" style="1" customWidth="1"/>
    <col min="12" max="12" width="12.26953125" style="32" customWidth="1"/>
    <col min="13" max="15" width="9.08984375" style="23"/>
    <col min="16" max="16" width="13.08984375" style="23" bestFit="1" customWidth="1"/>
    <col min="17" max="16384" width="9.08984375" style="23"/>
  </cols>
  <sheetData>
    <row r="1" spans="1:16" ht="29" x14ac:dyDescent="0.35">
      <c r="A1" s="12" t="s">
        <v>0</v>
      </c>
      <c r="B1" s="13" t="s">
        <v>1</v>
      </c>
      <c r="C1" s="13" t="s">
        <v>2</v>
      </c>
      <c r="D1" s="13" t="s">
        <v>3</v>
      </c>
      <c r="E1" s="13" t="s">
        <v>5</v>
      </c>
      <c r="F1" s="44" t="s">
        <v>6</v>
      </c>
      <c r="G1" s="44" t="s">
        <v>8</v>
      </c>
      <c r="H1" s="45" t="s">
        <v>9</v>
      </c>
      <c r="I1" s="46" t="s">
        <v>4</v>
      </c>
      <c r="J1" s="47" t="s">
        <v>7</v>
      </c>
      <c r="K1" s="48" t="s">
        <v>735</v>
      </c>
      <c r="L1" s="48" t="s">
        <v>733</v>
      </c>
      <c r="O1" s="22" t="s">
        <v>0</v>
      </c>
      <c r="P1" s="22" t="s">
        <v>117</v>
      </c>
    </row>
    <row r="2" spans="1:16" x14ac:dyDescent="0.35">
      <c r="A2" s="6">
        <v>2020</v>
      </c>
      <c r="B2" s="24" t="s">
        <v>750</v>
      </c>
      <c r="C2" s="24" t="s">
        <v>751</v>
      </c>
      <c r="D2" s="24" t="s">
        <v>31</v>
      </c>
      <c r="E2" s="24" t="s">
        <v>47</v>
      </c>
      <c r="F2" s="24" t="s">
        <v>12</v>
      </c>
      <c r="G2" s="24" t="s">
        <v>766</v>
      </c>
      <c r="H2" s="8">
        <v>48</v>
      </c>
      <c r="I2" s="2" t="s">
        <v>794</v>
      </c>
      <c r="J2" s="1" t="s">
        <v>793</v>
      </c>
      <c r="K2" s="1">
        <v>0.3</v>
      </c>
      <c r="L2" s="42">
        <v>0.6</v>
      </c>
      <c r="O2" s="21">
        <v>2011</v>
      </c>
      <c r="P2" s="20">
        <f t="shared" ref="P2:P11" si="0">SUMIF(A:A,O2,H:H)</f>
        <v>0</v>
      </c>
    </row>
    <row r="3" spans="1:16" x14ac:dyDescent="0.35">
      <c r="A3" s="6">
        <v>2020</v>
      </c>
      <c r="B3" s="24" t="s">
        <v>752</v>
      </c>
      <c r="C3" s="24" t="s">
        <v>753</v>
      </c>
      <c r="D3" s="24" t="s">
        <v>20</v>
      </c>
      <c r="F3" s="24" t="s">
        <v>12</v>
      </c>
      <c r="H3" s="8">
        <v>32</v>
      </c>
      <c r="L3" s="42"/>
      <c r="O3" s="12">
        <v>2012</v>
      </c>
      <c r="P3" s="14">
        <f t="shared" si="0"/>
        <v>0</v>
      </c>
    </row>
    <row r="4" spans="1:16" x14ac:dyDescent="0.35">
      <c r="A4" s="6">
        <v>2020</v>
      </c>
      <c r="B4" s="24" t="s">
        <v>754</v>
      </c>
      <c r="C4" s="24" t="s">
        <v>741</v>
      </c>
      <c r="D4" s="24" t="s">
        <v>337</v>
      </c>
      <c r="E4" s="24" t="s">
        <v>47</v>
      </c>
      <c r="F4" s="24" t="s">
        <v>136</v>
      </c>
      <c r="G4" s="24" t="s">
        <v>595</v>
      </c>
      <c r="H4" s="8">
        <v>38</v>
      </c>
      <c r="I4" s="2" t="s">
        <v>795</v>
      </c>
      <c r="J4" s="1">
        <v>0.6</v>
      </c>
      <c r="L4" s="42"/>
      <c r="O4" s="21">
        <v>2013</v>
      </c>
      <c r="P4" s="20">
        <f t="shared" si="0"/>
        <v>0</v>
      </c>
    </row>
    <row r="5" spans="1:16" x14ac:dyDescent="0.35">
      <c r="A5" s="6">
        <v>2020</v>
      </c>
      <c r="B5" s="24" t="s">
        <v>755</v>
      </c>
      <c r="C5" s="24" t="s">
        <v>57</v>
      </c>
      <c r="D5" s="24" t="s">
        <v>34</v>
      </c>
      <c r="F5" s="24" t="s">
        <v>12</v>
      </c>
      <c r="H5" s="8">
        <v>24</v>
      </c>
      <c r="L5" s="42"/>
      <c r="O5" s="12">
        <v>2014</v>
      </c>
      <c r="P5" s="14">
        <f t="shared" si="0"/>
        <v>0</v>
      </c>
    </row>
    <row r="6" spans="1:16" x14ac:dyDescent="0.35">
      <c r="A6" s="6">
        <v>2020</v>
      </c>
      <c r="B6" s="24" t="s">
        <v>756</v>
      </c>
      <c r="C6" s="24" t="s">
        <v>78</v>
      </c>
      <c r="D6" s="24" t="s">
        <v>34</v>
      </c>
      <c r="F6" s="24" t="s">
        <v>12</v>
      </c>
      <c r="H6" s="8">
        <v>41</v>
      </c>
      <c r="L6" s="42"/>
      <c r="O6" s="21">
        <v>2015</v>
      </c>
      <c r="P6" s="20">
        <f t="shared" si="0"/>
        <v>0</v>
      </c>
    </row>
    <row r="7" spans="1:16" x14ac:dyDescent="0.35">
      <c r="A7" s="6">
        <v>2020</v>
      </c>
      <c r="B7" s="24" t="s">
        <v>757</v>
      </c>
      <c r="C7" s="24" t="s">
        <v>757</v>
      </c>
      <c r="D7" s="24" t="s">
        <v>39</v>
      </c>
      <c r="E7" s="24" t="s">
        <v>47</v>
      </c>
      <c r="F7" s="24" t="s">
        <v>761</v>
      </c>
      <c r="G7" s="24" t="s">
        <v>810</v>
      </c>
      <c r="H7" s="8">
        <v>7</v>
      </c>
      <c r="I7" s="2" t="s">
        <v>811</v>
      </c>
      <c r="J7" s="1" t="s">
        <v>796</v>
      </c>
      <c r="K7" s="1">
        <v>0.3</v>
      </c>
      <c r="L7" s="42">
        <v>0.8</v>
      </c>
      <c r="O7" s="12">
        <v>2016</v>
      </c>
      <c r="P7" s="14">
        <f t="shared" si="0"/>
        <v>444</v>
      </c>
    </row>
    <row r="8" spans="1:16" x14ac:dyDescent="0.35">
      <c r="A8" s="6">
        <v>2019</v>
      </c>
      <c r="B8" s="24" t="s">
        <v>584</v>
      </c>
      <c r="C8" s="24" t="s">
        <v>741</v>
      </c>
      <c r="D8" s="24" t="s">
        <v>337</v>
      </c>
      <c r="E8" s="24" t="s">
        <v>47</v>
      </c>
      <c r="F8" s="24" t="s">
        <v>136</v>
      </c>
      <c r="G8" s="24" t="s">
        <v>595</v>
      </c>
      <c r="H8" s="8">
        <v>1</v>
      </c>
      <c r="I8" s="2" t="s">
        <v>795</v>
      </c>
      <c r="J8" s="1">
        <v>0.6</v>
      </c>
      <c r="K8" s="1">
        <v>0.6</v>
      </c>
      <c r="L8" s="42">
        <v>0.6</v>
      </c>
      <c r="O8" s="21">
        <v>2017</v>
      </c>
      <c r="P8" s="20">
        <f t="shared" si="0"/>
        <v>686</v>
      </c>
    </row>
    <row r="9" spans="1:16" x14ac:dyDescent="0.35">
      <c r="A9" s="6">
        <v>2019</v>
      </c>
      <c r="B9" s="24" t="s">
        <v>762</v>
      </c>
      <c r="C9" s="24" t="s">
        <v>751</v>
      </c>
      <c r="D9" s="24" t="s">
        <v>31</v>
      </c>
      <c r="E9" s="24" t="s">
        <v>47</v>
      </c>
      <c r="F9" s="24" t="s">
        <v>12</v>
      </c>
      <c r="G9" s="24" t="s">
        <v>766</v>
      </c>
      <c r="H9" s="8">
        <v>133</v>
      </c>
      <c r="I9" s="2" t="s">
        <v>794</v>
      </c>
      <c r="J9" s="1" t="s">
        <v>793</v>
      </c>
      <c r="K9" s="1">
        <v>0.3</v>
      </c>
      <c r="L9" s="42">
        <v>0.6</v>
      </c>
      <c r="O9" s="12">
        <v>2018</v>
      </c>
      <c r="P9" s="14">
        <f t="shared" si="0"/>
        <v>721</v>
      </c>
    </row>
    <row r="10" spans="1:16" x14ac:dyDescent="0.35">
      <c r="A10" s="6">
        <v>2018</v>
      </c>
      <c r="B10" s="24" t="s">
        <v>763</v>
      </c>
      <c r="D10" s="24" t="s">
        <v>701</v>
      </c>
      <c r="E10" s="24" t="s">
        <v>47</v>
      </c>
      <c r="F10" s="24" t="s">
        <v>136</v>
      </c>
      <c r="G10" s="24" t="s">
        <v>764</v>
      </c>
      <c r="H10" s="8">
        <v>127</v>
      </c>
      <c r="I10" s="2" t="s">
        <v>797</v>
      </c>
      <c r="J10" s="1" t="s">
        <v>796</v>
      </c>
      <c r="K10" s="1">
        <v>0.3</v>
      </c>
      <c r="L10" s="42">
        <v>0.8</v>
      </c>
      <c r="O10" s="21">
        <v>2019</v>
      </c>
      <c r="P10" s="20">
        <f t="shared" si="0"/>
        <v>134</v>
      </c>
    </row>
    <row r="11" spans="1:16" x14ac:dyDescent="0.35">
      <c r="A11" s="6">
        <v>2018</v>
      </c>
      <c r="B11" s="24" t="s">
        <v>765</v>
      </c>
      <c r="C11" s="24" t="s">
        <v>809</v>
      </c>
      <c r="D11" s="24" t="s">
        <v>31</v>
      </c>
      <c r="E11" s="24" t="s">
        <v>47</v>
      </c>
      <c r="F11" s="24" t="s">
        <v>12</v>
      </c>
      <c r="G11" s="24" t="s">
        <v>766</v>
      </c>
      <c r="H11" s="8">
        <v>106</v>
      </c>
      <c r="I11" s="2" t="s">
        <v>794</v>
      </c>
      <c r="J11" s="1" t="s">
        <v>793</v>
      </c>
      <c r="K11" s="1">
        <v>0.3</v>
      </c>
      <c r="L11" s="42">
        <v>0.6</v>
      </c>
      <c r="O11" s="12">
        <v>2020</v>
      </c>
      <c r="P11" s="14">
        <f t="shared" si="0"/>
        <v>190</v>
      </c>
    </row>
    <row r="12" spans="1:16" x14ac:dyDescent="0.35">
      <c r="A12" s="6">
        <v>2018</v>
      </c>
      <c r="B12" s="24" t="s">
        <v>767</v>
      </c>
      <c r="D12" s="24" t="s">
        <v>34</v>
      </c>
      <c r="E12" s="24" t="s">
        <v>47</v>
      </c>
      <c r="F12" s="24" t="s">
        <v>136</v>
      </c>
      <c r="G12" s="24" t="s">
        <v>773</v>
      </c>
      <c r="H12" s="8">
        <v>100</v>
      </c>
      <c r="I12" s="2" t="s">
        <v>808</v>
      </c>
      <c r="J12" s="1" t="s">
        <v>807</v>
      </c>
      <c r="K12" s="1">
        <v>0.3</v>
      </c>
      <c r="L12" s="42">
        <v>0.8</v>
      </c>
    </row>
    <row r="13" spans="1:16" x14ac:dyDescent="0.35">
      <c r="A13" s="6">
        <v>2018</v>
      </c>
      <c r="B13" s="24" t="s">
        <v>768</v>
      </c>
      <c r="D13" s="24" t="s">
        <v>34</v>
      </c>
      <c r="E13" s="24" t="s">
        <v>47</v>
      </c>
      <c r="F13" s="24" t="s">
        <v>12</v>
      </c>
      <c r="G13" s="24" t="s">
        <v>774</v>
      </c>
      <c r="H13" s="8">
        <v>87</v>
      </c>
      <c r="I13" s="2" t="s">
        <v>804</v>
      </c>
      <c r="J13" s="1" t="s">
        <v>796</v>
      </c>
      <c r="K13" s="1">
        <v>0.3</v>
      </c>
      <c r="L13" s="42">
        <v>0.8</v>
      </c>
    </row>
    <row r="14" spans="1:16" x14ac:dyDescent="0.35">
      <c r="A14" s="6">
        <v>2018</v>
      </c>
      <c r="B14" s="24" t="s">
        <v>769</v>
      </c>
      <c r="C14" s="24" t="s">
        <v>805</v>
      </c>
      <c r="D14" s="24" t="s">
        <v>34</v>
      </c>
      <c r="E14" s="24" t="s">
        <v>47</v>
      </c>
      <c r="F14" s="24" t="s">
        <v>136</v>
      </c>
      <c r="G14" s="24" t="s">
        <v>771</v>
      </c>
      <c r="H14" s="8">
        <v>200</v>
      </c>
      <c r="I14" s="2" t="s">
        <v>806</v>
      </c>
      <c r="J14" s="1" t="s">
        <v>807</v>
      </c>
      <c r="K14" s="1">
        <v>0.3</v>
      </c>
      <c r="L14" s="42">
        <v>0.8</v>
      </c>
    </row>
    <row r="15" spans="1:16" x14ac:dyDescent="0.35">
      <c r="A15" s="6">
        <v>2018</v>
      </c>
      <c r="B15" s="24" t="s">
        <v>770</v>
      </c>
      <c r="D15" s="24" t="s">
        <v>34</v>
      </c>
      <c r="E15" s="24" t="s">
        <v>47</v>
      </c>
      <c r="F15" s="24" t="s">
        <v>136</v>
      </c>
      <c r="G15" s="24" t="s">
        <v>772</v>
      </c>
      <c r="H15" s="8">
        <v>101</v>
      </c>
      <c r="I15" s="2" t="s">
        <v>804</v>
      </c>
      <c r="J15" s="1" t="s">
        <v>796</v>
      </c>
      <c r="K15" s="1">
        <v>0.3</v>
      </c>
      <c r="L15" s="42">
        <v>0.8</v>
      </c>
    </row>
    <row r="16" spans="1:16" x14ac:dyDescent="0.35">
      <c r="A16" s="6">
        <v>2017</v>
      </c>
      <c r="B16" s="24" t="s">
        <v>775</v>
      </c>
      <c r="C16" s="24" t="s">
        <v>812</v>
      </c>
      <c r="D16" s="24" t="s">
        <v>14</v>
      </c>
      <c r="E16" s="24" t="s">
        <v>47</v>
      </c>
      <c r="F16" s="24" t="s">
        <v>136</v>
      </c>
      <c r="G16" s="24" t="s">
        <v>776</v>
      </c>
      <c r="H16" s="8">
        <v>98</v>
      </c>
      <c r="I16" s="2" t="s">
        <v>813</v>
      </c>
      <c r="J16" s="1" t="s">
        <v>807</v>
      </c>
      <c r="K16" s="1">
        <v>0.3</v>
      </c>
      <c r="L16" s="42">
        <v>0.8</v>
      </c>
    </row>
    <row r="17" spans="1:12" x14ac:dyDescent="0.35">
      <c r="A17" s="6">
        <v>2017</v>
      </c>
      <c r="B17" s="24" t="s">
        <v>777</v>
      </c>
      <c r="C17" s="24" t="s">
        <v>814</v>
      </c>
      <c r="D17" s="24" t="s">
        <v>22</v>
      </c>
      <c r="E17" s="24" t="s">
        <v>47</v>
      </c>
      <c r="F17" s="24" t="s">
        <v>136</v>
      </c>
      <c r="G17" s="24" t="s">
        <v>778</v>
      </c>
      <c r="H17" s="8">
        <v>130</v>
      </c>
      <c r="I17" s="2" t="s">
        <v>813</v>
      </c>
      <c r="J17" s="1" t="s">
        <v>807</v>
      </c>
      <c r="K17" s="1">
        <v>0.3</v>
      </c>
      <c r="L17" s="42">
        <v>0.8</v>
      </c>
    </row>
    <row r="18" spans="1:12" x14ac:dyDescent="0.35">
      <c r="A18" s="6">
        <v>2017</v>
      </c>
      <c r="B18" s="24" t="s">
        <v>779</v>
      </c>
      <c r="C18" s="24" t="s">
        <v>815</v>
      </c>
      <c r="D18" s="24" t="s">
        <v>161</v>
      </c>
      <c r="E18" s="24" t="s">
        <v>47</v>
      </c>
      <c r="F18" s="24" t="s">
        <v>136</v>
      </c>
      <c r="G18" s="24" t="s">
        <v>780</v>
      </c>
      <c r="H18" s="8">
        <v>120</v>
      </c>
      <c r="I18" s="2" t="s">
        <v>797</v>
      </c>
      <c r="J18" s="1" t="s">
        <v>796</v>
      </c>
      <c r="K18" s="1">
        <v>0.3</v>
      </c>
      <c r="L18" s="42">
        <v>0.8</v>
      </c>
    </row>
    <row r="19" spans="1:12" s="75" customFormat="1" x14ac:dyDescent="0.35">
      <c r="A19" s="70">
        <v>2017</v>
      </c>
      <c r="B19" s="71" t="s">
        <v>827</v>
      </c>
      <c r="C19" s="71" t="s">
        <v>78</v>
      </c>
      <c r="D19" s="71" t="s">
        <v>34</v>
      </c>
      <c r="E19" s="71" t="s">
        <v>47</v>
      </c>
      <c r="F19" s="71" t="s">
        <v>12</v>
      </c>
      <c r="G19" s="71" t="s">
        <v>825</v>
      </c>
      <c r="H19" s="8">
        <v>27</v>
      </c>
      <c r="I19" s="72" t="s">
        <v>599</v>
      </c>
      <c r="J19" s="73">
        <v>0.6</v>
      </c>
      <c r="K19" s="73">
        <v>0.6</v>
      </c>
      <c r="L19" s="74">
        <v>0.6</v>
      </c>
    </row>
    <row r="20" spans="1:12" s="75" customFormat="1" x14ac:dyDescent="0.35">
      <c r="A20" s="70">
        <v>2017</v>
      </c>
      <c r="B20" s="71" t="s">
        <v>821</v>
      </c>
      <c r="C20" s="71" t="s">
        <v>826</v>
      </c>
      <c r="D20" s="71" t="s">
        <v>34</v>
      </c>
      <c r="E20" s="71" t="s">
        <v>47</v>
      </c>
      <c r="F20" s="71" t="s">
        <v>12</v>
      </c>
      <c r="G20" s="71" t="s">
        <v>824</v>
      </c>
      <c r="H20" s="8">
        <v>64</v>
      </c>
      <c r="I20" s="72" t="s">
        <v>804</v>
      </c>
      <c r="J20" s="73" t="s">
        <v>796</v>
      </c>
      <c r="K20" s="73">
        <v>0.3</v>
      </c>
      <c r="L20" s="74">
        <v>0.8</v>
      </c>
    </row>
    <row r="21" spans="1:12" s="75" customFormat="1" x14ac:dyDescent="0.35">
      <c r="A21" s="70">
        <v>2017</v>
      </c>
      <c r="B21" s="71" t="s">
        <v>822</v>
      </c>
      <c r="C21" s="71" t="s">
        <v>826</v>
      </c>
      <c r="D21" s="71" t="s">
        <v>34</v>
      </c>
      <c r="E21" s="71" t="s">
        <v>47</v>
      </c>
      <c r="F21" s="71" t="s">
        <v>12</v>
      </c>
      <c r="G21" s="71" t="s">
        <v>823</v>
      </c>
      <c r="H21" s="8">
        <v>99</v>
      </c>
      <c r="I21" s="72" t="s">
        <v>804</v>
      </c>
      <c r="J21" s="73" t="s">
        <v>796</v>
      </c>
      <c r="K21" s="73">
        <v>0.3</v>
      </c>
      <c r="L21" s="74">
        <v>0.8</v>
      </c>
    </row>
    <row r="22" spans="1:12" x14ac:dyDescent="0.35">
      <c r="A22" s="6">
        <v>2017</v>
      </c>
      <c r="B22" s="24" t="s">
        <v>781</v>
      </c>
      <c r="C22" s="24" t="s">
        <v>812</v>
      </c>
      <c r="D22" s="24" t="s">
        <v>39</v>
      </c>
      <c r="E22" s="24" t="s">
        <v>47</v>
      </c>
      <c r="F22" s="24" t="s">
        <v>136</v>
      </c>
      <c r="G22" s="24" t="s">
        <v>783</v>
      </c>
      <c r="H22" s="8">
        <v>53</v>
      </c>
      <c r="I22" s="2" t="s">
        <v>813</v>
      </c>
      <c r="J22" s="1" t="s">
        <v>807</v>
      </c>
      <c r="K22" s="1">
        <v>0.3</v>
      </c>
      <c r="L22" s="42">
        <v>0.8</v>
      </c>
    </row>
    <row r="23" spans="1:12" x14ac:dyDescent="0.35">
      <c r="A23" s="6">
        <v>2017</v>
      </c>
      <c r="B23" s="24" t="s">
        <v>782</v>
      </c>
      <c r="C23" s="24" t="s">
        <v>816</v>
      </c>
      <c r="D23" s="24" t="s">
        <v>39</v>
      </c>
      <c r="E23" s="24" t="s">
        <v>47</v>
      </c>
      <c r="F23" s="24" t="s">
        <v>136</v>
      </c>
      <c r="G23" s="24" t="s">
        <v>784</v>
      </c>
      <c r="H23" s="8">
        <v>95</v>
      </c>
      <c r="I23" s="2" t="s">
        <v>797</v>
      </c>
      <c r="J23" s="1" t="s">
        <v>796</v>
      </c>
      <c r="K23" s="1">
        <v>0.3</v>
      </c>
      <c r="L23" s="42">
        <v>0.8</v>
      </c>
    </row>
    <row r="24" spans="1:12" x14ac:dyDescent="0.35">
      <c r="A24" s="6">
        <v>2016</v>
      </c>
      <c r="B24" s="24" t="s">
        <v>785</v>
      </c>
      <c r="C24" s="24" t="s">
        <v>817</v>
      </c>
      <c r="D24" s="24" t="s">
        <v>159</v>
      </c>
      <c r="E24" s="24" t="s">
        <v>47</v>
      </c>
      <c r="F24" s="24" t="s">
        <v>136</v>
      </c>
      <c r="G24" s="24" t="s">
        <v>786</v>
      </c>
      <c r="H24" s="8">
        <v>72</v>
      </c>
      <c r="I24" s="2" t="s">
        <v>813</v>
      </c>
      <c r="J24" s="1" t="s">
        <v>807</v>
      </c>
      <c r="K24" s="1">
        <v>0.3</v>
      </c>
      <c r="L24" s="42">
        <v>0.8</v>
      </c>
    </row>
    <row r="25" spans="1:12" x14ac:dyDescent="0.35">
      <c r="A25" s="6">
        <v>2016</v>
      </c>
      <c r="B25" s="24" t="s">
        <v>787</v>
      </c>
      <c r="D25" s="24" t="s">
        <v>34</v>
      </c>
      <c r="E25" s="24" t="s">
        <v>47</v>
      </c>
      <c r="F25" s="24" t="s">
        <v>136</v>
      </c>
      <c r="G25" s="24" t="s">
        <v>790</v>
      </c>
      <c r="H25" s="8">
        <v>88</v>
      </c>
      <c r="I25" s="2" t="s">
        <v>804</v>
      </c>
      <c r="J25" s="1" t="s">
        <v>796</v>
      </c>
      <c r="K25" s="1">
        <v>0.3</v>
      </c>
      <c r="L25" s="42">
        <v>0.8</v>
      </c>
    </row>
    <row r="26" spans="1:12" x14ac:dyDescent="0.35">
      <c r="A26" s="6">
        <v>2016</v>
      </c>
      <c r="B26" s="24" t="s">
        <v>788</v>
      </c>
      <c r="D26" s="24" t="s">
        <v>34</v>
      </c>
      <c r="E26" s="24" t="s">
        <v>47</v>
      </c>
      <c r="F26" s="24" t="s">
        <v>136</v>
      </c>
      <c r="G26" s="24" t="s">
        <v>791</v>
      </c>
      <c r="H26" s="8">
        <v>84</v>
      </c>
      <c r="I26" s="2" t="s">
        <v>98</v>
      </c>
      <c r="J26" s="1" t="s">
        <v>796</v>
      </c>
      <c r="K26" s="1">
        <v>0.3</v>
      </c>
      <c r="L26" s="42">
        <v>0.8</v>
      </c>
    </row>
    <row r="27" spans="1:12" x14ac:dyDescent="0.35">
      <c r="A27" s="6">
        <v>2016</v>
      </c>
      <c r="B27" s="24" t="s">
        <v>789</v>
      </c>
      <c r="D27" s="24" t="s">
        <v>34</v>
      </c>
      <c r="E27" s="24" t="s">
        <v>47</v>
      </c>
      <c r="F27" s="24" t="s">
        <v>136</v>
      </c>
      <c r="G27" s="24" t="s">
        <v>792</v>
      </c>
      <c r="H27" s="8">
        <v>200</v>
      </c>
      <c r="I27" s="2" t="s">
        <v>818</v>
      </c>
      <c r="J27" s="1" t="s">
        <v>796</v>
      </c>
      <c r="K27" s="1">
        <v>0.3</v>
      </c>
      <c r="L27" s="42">
        <v>0.8</v>
      </c>
    </row>
    <row r="148" spans="1:12" s="41" customFormat="1" x14ac:dyDescent="0.35">
      <c r="A148" s="6"/>
      <c r="B148" s="24"/>
      <c r="C148" s="24"/>
      <c r="D148" s="24"/>
      <c r="E148" s="24"/>
      <c r="F148" s="24"/>
      <c r="G148" s="24"/>
      <c r="H148" s="8"/>
      <c r="I148" s="2"/>
      <c r="J148" s="1"/>
      <c r="K148" s="1"/>
      <c r="L148" s="32"/>
    </row>
    <row r="260" spans="1:12" s="75" customFormat="1" x14ac:dyDescent="0.35">
      <c r="A260" s="6"/>
      <c r="B260" s="24"/>
      <c r="C260" s="24"/>
      <c r="D260" s="24"/>
      <c r="E260" s="24"/>
      <c r="F260" s="24"/>
      <c r="G260" s="24"/>
      <c r="H260" s="8"/>
      <c r="I260" s="2"/>
      <c r="J260" s="1"/>
      <c r="K260" s="1"/>
      <c r="L260" s="32"/>
    </row>
    <row r="261" spans="1:12" s="75" customFormat="1" x14ac:dyDescent="0.35">
      <c r="A261" s="6"/>
      <c r="B261" s="24"/>
      <c r="C261" s="24"/>
      <c r="D261" s="24"/>
      <c r="E261" s="24"/>
      <c r="F261" s="24"/>
      <c r="G261" s="24"/>
      <c r="H261" s="8"/>
      <c r="I261" s="2"/>
      <c r="J261" s="1"/>
      <c r="K261" s="1"/>
      <c r="L261" s="32"/>
    </row>
    <row r="262" spans="1:12" s="75" customFormat="1" x14ac:dyDescent="0.35">
      <c r="A262" s="6"/>
      <c r="B262" s="24"/>
      <c r="C262" s="24"/>
      <c r="D262" s="24"/>
      <c r="E262" s="24"/>
      <c r="F262" s="24"/>
      <c r="G262" s="24"/>
      <c r="H262" s="8"/>
      <c r="I262" s="2"/>
      <c r="J262" s="1"/>
      <c r="K262" s="1"/>
      <c r="L262" s="32"/>
    </row>
    <row r="263" spans="1:12" s="75" customFormat="1" x14ac:dyDescent="0.35">
      <c r="A263" s="6"/>
      <c r="B263" s="24"/>
      <c r="C263" s="24"/>
      <c r="D263" s="24"/>
      <c r="E263" s="24"/>
      <c r="F263" s="24"/>
      <c r="G263" s="24"/>
      <c r="H263" s="8"/>
      <c r="I263" s="2"/>
      <c r="J263" s="1"/>
      <c r="K263" s="1"/>
      <c r="L263" s="32"/>
    </row>
    <row r="264" spans="1:12" s="75" customFormat="1" x14ac:dyDescent="0.35">
      <c r="A264" s="6"/>
      <c r="B264" s="24"/>
      <c r="C264" s="24"/>
      <c r="D264" s="24"/>
      <c r="E264" s="24"/>
      <c r="F264" s="24"/>
      <c r="G264" s="24"/>
      <c r="H264" s="8"/>
      <c r="I264" s="2"/>
      <c r="J264" s="1"/>
      <c r="K264" s="1"/>
      <c r="L264" s="32"/>
    </row>
    <row r="265" spans="1:12" s="75" customFormat="1" x14ac:dyDescent="0.35">
      <c r="A265" s="6"/>
      <c r="B265" s="24"/>
      <c r="C265" s="24"/>
      <c r="D265" s="24"/>
      <c r="E265" s="24"/>
      <c r="F265" s="24"/>
      <c r="G265" s="24"/>
      <c r="H265" s="8"/>
      <c r="I265" s="2"/>
      <c r="J265" s="1"/>
      <c r="K265" s="1"/>
      <c r="L265" s="32"/>
    </row>
    <row r="266" spans="1:12" s="75" customFormat="1" x14ac:dyDescent="0.35">
      <c r="A266" s="6"/>
      <c r="B266" s="24"/>
      <c r="C266" s="24"/>
      <c r="D266" s="24"/>
      <c r="E266" s="24"/>
      <c r="F266" s="24"/>
      <c r="G266" s="24"/>
      <c r="H266" s="8"/>
      <c r="I266" s="2"/>
      <c r="J266" s="1"/>
      <c r="K266" s="1"/>
      <c r="L266" s="32"/>
    </row>
    <row r="267" spans="1:12" s="75" customFormat="1" x14ac:dyDescent="0.35">
      <c r="A267" s="6"/>
      <c r="B267" s="24"/>
      <c r="C267" s="24"/>
      <c r="D267" s="24"/>
      <c r="E267" s="24"/>
      <c r="F267" s="24"/>
      <c r="G267" s="24"/>
      <c r="H267" s="8"/>
      <c r="I267" s="2"/>
      <c r="J267" s="1"/>
      <c r="K267" s="1"/>
      <c r="L267" s="32"/>
    </row>
  </sheetData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6422-6379-4C16-9328-B2B6AE5C7EA3}">
  <dimension ref="A1:V42"/>
  <sheetViews>
    <sheetView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A31" sqref="A31:XFD31"/>
    </sheetView>
  </sheetViews>
  <sheetFormatPr defaultRowHeight="14.5" x14ac:dyDescent="0.35"/>
  <cols>
    <col min="1" max="1" width="14.54296875" bestFit="1" customWidth="1"/>
    <col min="13" max="13" width="9.08984375" style="23"/>
    <col min="14" max="14" width="13.08984375" customWidth="1"/>
    <col min="15" max="15" width="12.36328125" customWidth="1"/>
    <col min="16" max="19" width="12.6328125" style="29" customWidth="1"/>
    <col min="20" max="21" width="12.6328125" style="23" customWidth="1"/>
    <col min="22" max="22" width="12.6328125" customWidth="1"/>
  </cols>
  <sheetData>
    <row r="1" spans="1:22" ht="29" x14ac:dyDescent="0.35">
      <c r="A1" s="30" t="s">
        <v>3</v>
      </c>
      <c r="B1" s="31">
        <v>2011</v>
      </c>
      <c r="C1" s="31">
        <v>2012</v>
      </c>
      <c r="D1" s="31">
        <v>2013</v>
      </c>
      <c r="E1" s="31">
        <v>2014</v>
      </c>
      <c r="F1" s="31">
        <v>2015</v>
      </c>
      <c r="G1" s="31">
        <v>2016</v>
      </c>
      <c r="H1" s="31">
        <v>2017</v>
      </c>
      <c r="I1" s="31">
        <v>2018</v>
      </c>
      <c r="J1" s="31">
        <v>2019</v>
      </c>
      <c r="K1" s="31">
        <v>2020</v>
      </c>
      <c r="L1" s="33" t="s">
        <v>729</v>
      </c>
      <c r="M1" s="79" t="s">
        <v>820</v>
      </c>
      <c r="N1" s="63" t="s">
        <v>731</v>
      </c>
      <c r="O1" s="64" t="s">
        <v>732</v>
      </c>
      <c r="P1" s="61" t="s">
        <v>737</v>
      </c>
      <c r="Q1" s="62" t="s">
        <v>738</v>
      </c>
      <c r="R1" s="61" t="s">
        <v>758</v>
      </c>
      <c r="S1" s="61" t="s">
        <v>740</v>
      </c>
      <c r="T1" s="61" t="s">
        <v>739</v>
      </c>
      <c r="U1" s="61" t="s">
        <v>759</v>
      </c>
      <c r="V1" s="61" t="s">
        <v>760</v>
      </c>
    </row>
    <row r="2" spans="1:22" x14ac:dyDescent="0.35">
      <c r="A2" s="27" t="s">
        <v>11</v>
      </c>
      <c r="B2" s="14">
        <f>SUMIFS('New Developments'!$H:$H,'New Developments'!$D:$D,'ND Municipalities'!$A2,'New Developments'!$A:$A,'ND Municipalities'!B$1)</f>
        <v>13</v>
      </c>
      <c r="C2" s="14">
        <f>SUMIFS('New Developments'!$H:$H,'New Developments'!$D:$D,'ND Municipalities'!$A2,'New Developments'!$A:$A,'ND Municipalities'!C$1)</f>
        <v>0</v>
      </c>
      <c r="D2" s="14">
        <f>SUMIFS('New Developments'!$H:$H,'New Developments'!$D:$D,'ND Municipalities'!$A2,'New Developments'!$A:$A,'ND Municipalities'!D$1)</f>
        <v>0</v>
      </c>
      <c r="E2" s="14">
        <f>SUMIFS('New Developments'!$H:$H,'New Developments'!$D:$D,'ND Municipalities'!$A2,'New Developments'!$A:$A,'ND Municipalities'!E$1)</f>
        <v>0</v>
      </c>
      <c r="F2" s="14">
        <f>SUMIFS('New Developments'!$H:$H,'New Developments'!$D:$D,'ND Municipalities'!$A2,'New Developments'!$A:$A,'ND Municipalities'!F$1)</f>
        <v>0</v>
      </c>
      <c r="G2" s="14">
        <f>SUMIFS('New Developments'!$H:$H,'New Developments'!$D:$D,'ND Municipalities'!$A2,'New Developments'!$A:$A,'ND Municipalities'!G$1)</f>
        <v>7</v>
      </c>
      <c r="H2" s="14">
        <f>SUMIFS('New Developments'!$H:$H,'New Developments'!$D:$D,'ND Municipalities'!$A2,'New Developments'!$A:$A,'ND Municipalities'!H$1)</f>
        <v>0</v>
      </c>
      <c r="I2" s="14">
        <f>SUMIFS('New Developments'!$H:$H,'New Developments'!$D:$D,'ND Municipalities'!$A2,'New Developments'!$A:$A,'ND Municipalities'!I$1)</f>
        <v>0</v>
      </c>
      <c r="J2" s="14">
        <f>SUMIFS('New Developments'!$H:$H,'New Developments'!$D:$D,'ND Municipalities'!$A2,'New Developments'!$A:$A,'ND Municipalities'!J$1)</f>
        <v>46</v>
      </c>
      <c r="K2" s="14">
        <f>SUMIFS('New Developments'!$H:$H,'New Developments'!$D:$D,'ND Municipalities'!$A2,'New Developments'!$A:$A,'ND Municipalities'!K$1)</f>
        <v>11</v>
      </c>
      <c r="L2" s="25">
        <f>SUM(B2:K2)</f>
        <v>77</v>
      </c>
      <c r="M2" s="25">
        <f>L2/10</f>
        <v>7.7</v>
      </c>
      <c r="N2" s="35">
        <f>IF($L2&lt;&gt;0, SUMIFS('New Developments'!$H:$H,'New Developments'!$D:$D,'ND Municipalities'!$A2,'New Developments'!$E:$E,"Rental")/$L2,"N/A")</f>
        <v>0.81818181818181823</v>
      </c>
      <c r="O2" s="49">
        <f>IF($L2&lt;&gt;0, SUMIFS('New Developments'!$H:$H,'New Developments'!$D:$D,'ND Municipalities'!$A2,'New Developments'!$E:$E,"Homeownership")/$L2,"N/A")</f>
        <v>0.18181818181818182</v>
      </c>
      <c r="P2" s="55">
        <f>_xlfn.MINIFS('New Developments'!$K:$K,'New Developments'!$D:$D,'ND Municipalities'!$A2)</f>
        <v>0.5</v>
      </c>
      <c r="Q2" s="58">
        <f>_xlfn.MAXIFS('New Developments'!$L:$L,'New Developments'!$D:$D,'ND Municipalities'!$A2)</f>
        <v>1</v>
      </c>
      <c r="R2" s="52">
        <f>SUMIFS('New Developments'!$H:$H,'New Developments'!$D:$D,'ND Municipalities'!$A2,'New Developments'!$K:$K,"&lt;=.3")/$L2</f>
        <v>0</v>
      </c>
      <c r="S2" s="52">
        <f>SUMIFS('New Developments'!$H:$H,'New Developments'!$D:$D,'ND Municipalities'!$A2,'New Developments'!$K:$K,"&lt;=.5")/$L2</f>
        <v>0.74025974025974028</v>
      </c>
      <c r="T2" s="52">
        <f>SUMIFS('New Developments'!$H:$H,'New Developments'!$D:$D,'ND Municipalities'!$A2,'New Developments'!$L:$L,"&lt;=.8")/$L2</f>
        <v>0.83116883116883122</v>
      </c>
      <c r="U2" s="52">
        <f>SUMIFS('New Developments'!$H:$H,'New Developments'!$D:$D,'ND Municipalities'!$A2,'New Developments'!$L:$L,"&lt;=1")/$L2</f>
        <v>1</v>
      </c>
      <c r="V2" s="52">
        <f>SUMIFS('New Developments'!$H:$H,'New Developments'!$D:$D,'ND Municipalities'!$A2,'New Developments'!$L:$L,"=1.2")/$L2</f>
        <v>0</v>
      </c>
    </row>
    <row r="3" spans="1:22" x14ac:dyDescent="0.35">
      <c r="A3" s="27" t="s">
        <v>424</v>
      </c>
      <c r="B3" s="14">
        <f>SUMIFS('New Developments'!$H:$H,'New Developments'!$D:$D,'ND Municipalities'!$A3,'New Developments'!$A:$A,'ND Municipalities'!B$1)</f>
        <v>0</v>
      </c>
      <c r="C3" s="14">
        <f>SUMIFS('New Developments'!$H:$H,'New Developments'!$D:$D,'ND Municipalities'!$A3,'New Developments'!$A:$A,'ND Municipalities'!C$1)</f>
        <v>0</v>
      </c>
      <c r="D3" s="14">
        <f>SUMIFS('New Developments'!$H:$H,'New Developments'!$D:$D,'ND Municipalities'!$A3,'New Developments'!$A:$A,'ND Municipalities'!D$1)</f>
        <v>0</v>
      </c>
      <c r="E3" s="14">
        <f>SUMIFS('New Developments'!$H:$H,'New Developments'!$D:$D,'ND Municipalities'!$A3,'New Developments'!$A:$A,'ND Municipalities'!E$1)</f>
        <v>0</v>
      </c>
      <c r="F3" s="14">
        <f>SUMIFS('New Developments'!$H:$H,'New Developments'!$D:$D,'ND Municipalities'!$A3,'New Developments'!$A:$A,'ND Municipalities'!F$1)</f>
        <v>1</v>
      </c>
      <c r="G3" s="14">
        <f>SUMIFS('New Developments'!$H:$H,'New Developments'!$D:$D,'ND Municipalities'!$A3,'New Developments'!$A:$A,'ND Municipalities'!G$1)</f>
        <v>0</v>
      </c>
      <c r="H3" s="14">
        <f>SUMIFS('New Developments'!$H:$H,'New Developments'!$D:$D,'ND Municipalities'!$A3,'New Developments'!$A:$A,'ND Municipalities'!H$1)</f>
        <v>4</v>
      </c>
      <c r="I3" s="14">
        <f>SUMIFS('New Developments'!$H:$H,'New Developments'!$D:$D,'ND Municipalities'!$A3,'New Developments'!$A:$A,'ND Municipalities'!I$1)</f>
        <v>1</v>
      </c>
      <c r="J3" s="14">
        <f>SUMIFS('New Developments'!$H:$H,'New Developments'!$D:$D,'ND Municipalities'!$A3,'New Developments'!$A:$A,'ND Municipalities'!J$1)</f>
        <v>1</v>
      </c>
      <c r="K3" s="14">
        <f>SUMIFS('New Developments'!$H:$H,'New Developments'!$D:$D,'ND Municipalities'!$A3,'New Developments'!$A:$A,'ND Municipalities'!K$1)</f>
        <v>0</v>
      </c>
      <c r="L3" s="25">
        <f t="shared" ref="L3:L41" si="0">SUM(B3:K3)</f>
        <v>7</v>
      </c>
      <c r="M3" s="25">
        <f t="shared" ref="M3:M40" si="1">L3/10</f>
        <v>0.7</v>
      </c>
      <c r="N3" s="35">
        <f>IF($L3&lt;&gt;0, SUMIFS('New Developments'!$H:$H,'New Developments'!$D:$D,'ND Municipalities'!$A3,'New Developments'!$E:$E,"Rental")/$L3,"N/A")</f>
        <v>0.5714285714285714</v>
      </c>
      <c r="O3" s="49">
        <f>IF($L3&lt;&gt;0, SUMIFS('New Developments'!$H:$H,'New Developments'!$D:$D,'ND Municipalities'!$A3,'New Developments'!$E:$E,"Homeownership")/$L3,"N/A")</f>
        <v>0.42857142857142855</v>
      </c>
      <c r="P3" s="56">
        <f>_xlfn.MINIFS('New Developments'!$K:$K,'New Developments'!$D:$D,'ND Municipalities'!$A3)</f>
        <v>0.8</v>
      </c>
      <c r="Q3" s="59">
        <f>_xlfn.MAXIFS('New Developments'!$L:$L,'New Developments'!$D:$D,'ND Municipalities'!$A3)</f>
        <v>1.2</v>
      </c>
      <c r="R3" s="53">
        <f>SUMIFS('New Developments'!$H:$H,'New Developments'!$D:$D,'ND Municipalities'!$A3,'New Developments'!$K:$K,"&lt;=.3")/$L3</f>
        <v>0</v>
      </c>
      <c r="S3" s="53">
        <f>SUMIFS('New Developments'!$H:$H,'New Developments'!$D:$D,'ND Municipalities'!$A3,'New Developments'!$K:$K,"&lt;=.5")/$L3</f>
        <v>0</v>
      </c>
      <c r="T3" s="53">
        <f>SUMIFS('New Developments'!$H:$H,'New Developments'!$D:$D,'ND Municipalities'!$A3,'New Developments'!$L:$L,"&lt;=.8")/$L3</f>
        <v>0.42857142857142855</v>
      </c>
      <c r="U3" s="53">
        <f>SUMIFS('New Developments'!$H:$H,'New Developments'!$D:$D,'ND Municipalities'!$A3,'New Developments'!$L:$L,"&lt;=1")/$L3</f>
        <v>0.42857142857142855</v>
      </c>
      <c r="V3" s="53">
        <f>SUMIFS('New Developments'!$H:$H,'New Developments'!$D:$D,'ND Municipalities'!$A3,'New Developments'!$L:$L,"=1.2")/$L3</f>
        <v>0.2857142857142857</v>
      </c>
    </row>
    <row r="4" spans="1:22" x14ac:dyDescent="0.35">
      <c r="A4" s="27" t="s">
        <v>14</v>
      </c>
      <c r="B4" s="14">
        <f>SUMIFS('New Developments'!$H:$H,'New Developments'!$D:$D,'ND Municipalities'!$A4,'New Developments'!$A:$A,'ND Municipalities'!B$1)</f>
        <v>37</v>
      </c>
      <c r="C4" s="14">
        <f>SUMIFS('New Developments'!$H:$H,'New Developments'!$D:$D,'ND Municipalities'!$A4,'New Developments'!$A:$A,'ND Municipalities'!C$1)</f>
        <v>0</v>
      </c>
      <c r="D4" s="14">
        <f>SUMIFS('New Developments'!$H:$H,'New Developments'!$D:$D,'ND Municipalities'!$A4,'New Developments'!$A:$A,'ND Municipalities'!D$1)</f>
        <v>0</v>
      </c>
      <c r="E4" s="14">
        <f>SUMIFS('New Developments'!$H:$H,'New Developments'!$D:$D,'ND Municipalities'!$A4,'New Developments'!$A:$A,'ND Municipalities'!E$1)</f>
        <v>0</v>
      </c>
      <c r="F4" s="14">
        <f>SUMIFS('New Developments'!$H:$H,'New Developments'!$D:$D,'ND Municipalities'!$A4,'New Developments'!$A:$A,'ND Municipalities'!F$1)</f>
        <v>0</v>
      </c>
      <c r="G4" s="14">
        <f>SUMIFS('New Developments'!$H:$H,'New Developments'!$D:$D,'ND Municipalities'!$A4,'New Developments'!$A:$A,'ND Municipalities'!G$1)</f>
        <v>7</v>
      </c>
      <c r="H4" s="14">
        <f>SUMIFS('New Developments'!$H:$H,'New Developments'!$D:$D,'ND Municipalities'!$A4,'New Developments'!$A:$A,'ND Municipalities'!H$1)</f>
        <v>75</v>
      </c>
      <c r="I4" s="14">
        <f>SUMIFS('New Developments'!$H:$H,'New Developments'!$D:$D,'ND Municipalities'!$A4,'New Developments'!$A:$A,'ND Municipalities'!I$1)</f>
        <v>0</v>
      </c>
      <c r="J4" s="14">
        <f>SUMIFS('New Developments'!$H:$H,'New Developments'!$D:$D,'ND Municipalities'!$A4,'New Developments'!$A:$A,'ND Municipalities'!J$1)</f>
        <v>0</v>
      </c>
      <c r="K4" s="14">
        <f>SUMIFS('New Developments'!$H:$H,'New Developments'!$D:$D,'ND Municipalities'!$A4,'New Developments'!$A:$A,'ND Municipalities'!K$1)</f>
        <v>32</v>
      </c>
      <c r="L4" s="25">
        <f t="shared" si="0"/>
        <v>151</v>
      </c>
      <c r="M4" s="25">
        <f t="shared" si="1"/>
        <v>15.1</v>
      </c>
      <c r="N4" s="35">
        <f>IF($L4&lt;&gt;0, SUMIFS('New Developments'!$H:$H,'New Developments'!$D:$D,'ND Municipalities'!$A4,'New Developments'!$E:$E,"Rental")/$L4,"N/A")</f>
        <v>0.8741721854304636</v>
      </c>
      <c r="O4" s="49">
        <f>IF($L4&lt;&gt;0, SUMIFS('New Developments'!$H:$H,'New Developments'!$D:$D,'ND Municipalities'!$A4,'New Developments'!$E:$E,"Homeownership")/$L4,"N/A")</f>
        <v>0.12582781456953643</v>
      </c>
      <c r="P4" s="56">
        <f>_xlfn.MINIFS('New Developments'!$K:$K,'New Developments'!$D:$D,'ND Municipalities'!$A4)</f>
        <v>0.6</v>
      </c>
      <c r="Q4" s="59">
        <f>_xlfn.MAXIFS('New Developments'!$L:$L,'New Developments'!$D:$D,'ND Municipalities'!$A4)</f>
        <v>0.8</v>
      </c>
      <c r="R4" s="53">
        <f>SUMIFS('New Developments'!$H:$H,'New Developments'!$D:$D,'ND Municipalities'!$A4,'New Developments'!$K:$K,"&lt;=.3")/$L4</f>
        <v>0</v>
      </c>
      <c r="S4" s="53">
        <f>SUMIFS('New Developments'!$H:$H,'New Developments'!$D:$D,'ND Municipalities'!$A4,'New Developments'!$K:$K,"&lt;=.5")/$L4</f>
        <v>0</v>
      </c>
      <c r="T4" s="53">
        <f>SUMIFS('New Developments'!$H:$H,'New Developments'!$D:$D,'ND Municipalities'!$A4,'New Developments'!$L:$L,"&lt;=.8")/$L4</f>
        <v>0.93377483443708609</v>
      </c>
      <c r="U4" s="53">
        <f>SUMIFS('New Developments'!$H:$H,'New Developments'!$D:$D,'ND Municipalities'!$A4,'New Developments'!$L:$L,"&lt;=1")/$L4</f>
        <v>0.93377483443708609</v>
      </c>
      <c r="V4" s="53">
        <f>SUMIFS('New Developments'!$H:$H,'New Developments'!$D:$D,'ND Municipalities'!$A4,'New Developments'!$L:$L,"=1.2")/$L4</f>
        <v>0</v>
      </c>
    </row>
    <row r="5" spans="1:22" x14ac:dyDescent="0.35">
      <c r="A5" s="27" t="s">
        <v>16</v>
      </c>
      <c r="B5" s="14">
        <f>SUMIFS('New Developments'!$H:$H,'New Developments'!$D:$D,'ND Municipalities'!$A5,'New Developments'!$A:$A,'ND Municipalities'!B$1)</f>
        <v>5</v>
      </c>
      <c r="C5" s="14">
        <f>SUMIFS('New Developments'!$H:$H,'New Developments'!$D:$D,'ND Municipalities'!$A5,'New Developments'!$A:$A,'ND Municipalities'!C$1)</f>
        <v>7</v>
      </c>
      <c r="D5" s="14">
        <f>SUMIFS('New Developments'!$H:$H,'New Developments'!$D:$D,'ND Municipalities'!$A5,'New Developments'!$A:$A,'ND Municipalities'!D$1)</f>
        <v>8</v>
      </c>
      <c r="E5" s="14">
        <f>SUMIFS('New Developments'!$H:$H,'New Developments'!$D:$D,'ND Municipalities'!$A5,'New Developments'!$A:$A,'ND Municipalities'!E$1)</f>
        <v>10</v>
      </c>
      <c r="F5" s="14">
        <f>SUMIFS('New Developments'!$H:$H,'New Developments'!$D:$D,'ND Municipalities'!$A5,'New Developments'!$A:$A,'ND Municipalities'!F$1)</f>
        <v>6</v>
      </c>
      <c r="G5" s="14">
        <f>SUMIFS('New Developments'!$H:$H,'New Developments'!$D:$D,'ND Municipalities'!$A5,'New Developments'!$A:$A,'ND Municipalities'!G$1)</f>
        <v>1</v>
      </c>
      <c r="H5" s="14">
        <f>SUMIFS('New Developments'!$H:$H,'New Developments'!$D:$D,'ND Municipalities'!$A5,'New Developments'!$A:$A,'ND Municipalities'!H$1)</f>
        <v>0</v>
      </c>
      <c r="I5" s="14">
        <f>SUMIFS('New Developments'!$H:$H,'New Developments'!$D:$D,'ND Municipalities'!$A5,'New Developments'!$A:$A,'ND Municipalities'!I$1)</f>
        <v>0</v>
      </c>
      <c r="J5" s="14">
        <f>SUMIFS('New Developments'!$H:$H,'New Developments'!$D:$D,'ND Municipalities'!$A5,'New Developments'!$A:$A,'ND Municipalities'!J$1)</f>
        <v>0</v>
      </c>
      <c r="K5" s="14">
        <f>SUMIFS('New Developments'!$H:$H,'New Developments'!$D:$D,'ND Municipalities'!$A5,'New Developments'!$A:$A,'ND Municipalities'!K$1)</f>
        <v>0</v>
      </c>
      <c r="L5" s="25">
        <f t="shared" si="0"/>
        <v>37</v>
      </c>
      <c r="M5" s="25">
        <f t="shared" si="1"/>
        <v>3.7</v>
      </c>
      <c r="N5" s="35">
        <f>IF($L5&lt;&gt;0, SUMIFS('New Developments'!$H:$H,'New Developments'!$D:$D,'ND Municipalities'!$A5,'New Developments'!$E:$E,"Rental")/$L5,"N/A")</f>
        <v>0.83783783783783783</v>
      </c>
      <c r="O5" s="49">
        <f>IF($L5&lt;&gt;0, SUMIFS('New Developments'!$H:$H,'New Developments'!$D:$D,'ND Municipalities'!$A5,'New Developments'!$E:$E,"Homeownership")/$L5,"N/A")</f>
        <v>0.16216216216216217</v>
      </c>
      <c r="P5" s="56">
        <f>_xlfn.MINIFS('New Developments'!$K:$K,'New Developments'!$D:$D,'ND Municipalities'!$A5)</f>
        <v>0.4</v>
      </c>
      <c r="Q5" s="59">
        <f>_xlfn.MAXIFS('New Developments'!$L:$L,'New Developments'!$D:$D,'ND Municipalities'!$A5)</f>
        <v>0.8</v>
      </c>
      <c r="R5" s="53">
        <f>SUMIFS('New Developments'!$H:$H,'New Developments'!$D:$D,'ND Municipalities'!$A5,'New Developments'!$K:$K,"&lt;=.3")/$L5</f>
        <v>0</v>
      </c>
      <c r="S5" s="53">
        <f>SUMIFS('New Developments'!$H:$H,'New Developments'!$D:$D,'ND Municipalities'!$A5,'New Developments'!$K:$K,"&lt;=.5")/$L5</f>
        <v>0.6216216216216216</v>
      </c>
      <c r="T5" s="53">
        <f>SUMIFS('New Developments'!$H:$H,'New Developments'!$D:$D,'ND Municipalities'!$A5,'New Developments'!$L:$L,"&lt;=.8")/$L5</f>
        <v>1</v>
      </c>
      <c r="U5" s="53">
        <f>SUMIFS('New Developments'!$H:$H,'New Developments'!$D:$D,'ND Municipalities'!$A5,'New Developments'!$L:$L,"&lt;=1")/$L5</f>
        <v>1</v>
      </c>
      <c r="V5" s="53">
        <f>SUMIFS('New Developments'!$H:$H,'New Developments'!$D:$D,'ND Municipalities'!$A5,'New Developments'!$L:$L,"=1.2")/$L5</f>
        <v>0</v>
      </c>
    </row>
    <row r="6" spans="1:22" x14ac:dyDescent="0.35">
      <c r="A6" s="27" t="s">
        <v>18</v>
      </c>
      <c r="B6" s="14">
        <f>SUMIFS('New Developments'!$H:$H,'New Developments'!$D:$D,'ND Municipalities'!$A6,'New Developments'!$A:$A,'ND Municipalities'!B$1)</f>
        <v>4</v>
      </c>
      <c r="C6" s="14">
        <f>SUMIFS('New Developments'!$H:$H,'New Developments'!$D:$D,'ND Municipalities'!$A6,'New Developments'!$A:$A,'ND Municipalities'!C$1)</f>
        <v>0</v>
      </c>
      <c r="D6" s="14">
        <f>SUMIFS('New Developments'!$H:$H,'New Developments'!$D:$D,'ND Municipalities'!$A6,'New Developments'!$A:$A,'ND Municipalities'!D$1)</f>
        <v>0</v>
      </c>
      <c r="E6" s="14">
        <f>SUMIFS('New Developments'!$H:$H,'New Developments'!$D:$D,'ND Municipalities'!$A6,'New Developments'!$A:$A,'ND Municipalities'!E$1)</f>
        <v>2</v>
      </c>
      <c r="F6" s="14">
        <f>SUMIFS('New Developments'!$H:$H,'New Developments'!$D:$D,'ND Municipalities'!$A6,'New Developments'!$A:$A,'ND Municipalities'!F$1)</f>
        <v>4</v>
      </c>
      <c r="G6" s="14">
        <f>SUMIFS('New Developments'!$H:$H,'New Developments'!$D:$D,'ND Municipalities'!$A6,'New Developments'!$A:$A,'ND Municipalities'!G$1)</f>
        <v>4</v>
      </c>
      <c r="H6" s="14">
        <f>SUMIFS('New Developments'!$H:$H,'New Developments'!$D:$D,'ND Municipalities'!$A6,'New Developments'!$A:$A,'ND Municipalities'!H$1)</f>
        <v>30</v>
      </c>
      <c r="I6" s="14">
        <f>SUMIFS('New Developments'!$H:$H,'New Developments'!$D:$D,'ND Municipalities'!$A6,'New Developments'!$A:$A,'ND Municipalities'!I$1)</f>
        <v>1</v>
      </c>
      <c r="J6" s="14">
        <f>SUMIFS('New Developments'!$H:$H,'New Developments'!$D:$D,'ND Municipalities'!$A6,'New Developments'!$A:$A,'ND Municipalities'!J$1)</f>
        <v>11</v>
      </c>
      <c r="K6" s="14">
        <f>SUMIFS('New Developments'!$H:$H,'New Developments'!$D:$D,'ND Municipalities'!$A6,'New Developments'!$A:$A,'ND Municipalities'!K$1)</f>
        <v>0</v>
      </c>
      <c r="L6" s="25">
        <f t="shared" si="0"/>
        <v>56</v>
      </c>
      <c r="M6" s="25">
        <f t="shared" si="1"/>
        <v>5.6</v>
      </c>
      <c r="N6" s="35">
        <f>IF($L6&lt;&gt;0, SUMIFS('New Developments'!$H:$H,'New Developments'!$D:$D,'ND Municipalities'!$A6,'New Developments'!$E:$E,"Rental")/$L6,"N/A")</f>
        <v>0.625</v>
      </c>
      <c r="O6" s="49">
        <f>IF($L6&lt;&gt;0, SUMIFS('New Developments'!$H:$H,'New Developments'!$D:$D,'ND Municipalities'!$A6,'New Developments'!$E:$E,"Homeownership")/$L6,"N/A")</f>
        <v>0.375</v>
      </c>
      <c r="P6" s="56">
        <f>_xlfn.MINIFS('New Developments'!$K:$K,'New Developments'!$D:$D,'ND Municipalities'!$A6)</f>
        <v>0.5</v>
      </c>
      <c r="Q6" s="59">
        <f>_xlfn.MAXIFS('New Developments'!$L:$L,'New Developments'!$D:$D,'ND Municipalities'!$A6)</f>
        <v>1.2</v>
      </c>
      <c r="R6" s="53">
        <f>SUMIFS('New Developments'!$H:$H,'New Developments'!$D:$D,'ND Municipalities'!$A6,'New Developments'!$K:$K,"&lt;=.3")/$L6</f>
        <v>0</v>
      </c>
      <c r="S6" s="53">
        <f>SUMIFS('New Developments'!$H:$H,'New Developments'!$D:$D,'ND Municipalities'!$A6,'New Developments'!$K:$K,"&lt;=.5")/$L6</f>
        <v>0.19642857142857142</v>
      </c>
      <c r="T6" s="53">
        <f>SUMIFS('New Developments'!$H:$H,'New Developments'!$D:$D,'ND Municipalities'!$A6,'New Developments'!$L:$L,"&lt;=.8")/$L6</f>
        <v>0.30357142857142855</v>
      </c>
      <c r="U6" s="53">
        <f>SUMIFS('New Developments'!$H:$H,'New Developments'!$D:$D,'ND Municipalities'!$A6,'New Developments'!$L:$L,"&lt;=1")/$L6</f>
        <v>0.30357142857142855</v>
      </c>
      <c r="V6" s="53">
        <f>SUMIFS('New Developments'!$H:$H,'New Developments'!$D:$D,'ND Municipalities'!$A6,'New Developments'!$L:$L,"=1.2")/$L6</f>
        <v>0.125</v>
      </c>
    </row>
    <row r="7" spans="1:22" x14ac:dyDescent="0.35">
      <c r="A7" s="27" t="s">
        <v>20</v>
      </c>
      <c r="B7" s="14">
        <f>SUMIFS('New Developments'!$H:$H,'New Developments'!$D:$D,'ND Municipalities'!$A7,'New Developments'!$A:$A,'ND Municipalities'!B$1)</f>
        <v>12</v>
      </c>
      <c r="C7" s="14">
        <f>SUMIFS('New Developments'!$H:$H,'New Developments'!$D:$D,'ND Municipalities'!$A7,'New Developments'!$A:$A,'ND Municipalities'!C$1)</f>
        <v>67</v>
      </c>
      <c r="D7" s="14">
        <f>SUMIFS('New Developments'!$H:$H,'New Developments'!$D:$D,'ND Municipalities'!$A7,'New Developments'!$A:$A,'ND Municipalities'!D$1)</f>
        <v>0</v>
      </c>
      <c r="E7" s="14">
        <f>SUMIFS('New Developments'!$H:$H,'New Developments'!$D:$D,'ND Municipalities'!$A7,'New Developments'!$A:$A,'ND Municipalities'!E$1)</f>
        <v>0</v>
      </c>
      <c r="F7" s="14">
        <f>SUMIFS('New Developments'!$H:$H,'New Developments'!$D:$D,'ND Municipalities'!$A7,'New Developments'!$A:$A,'ND Municipalities'!F$1)</f>
        <v>0</v>
      </c>
      <c r="G7" s="14">
        <f>SUMIFS('New Developments'!$H:$H,'New Developments'!$D:$D,'ND Municipalities'!$A7,'New Developments'!$A:$A,'ND Municipalities'!G$1)</f>
        <v>0</v>
      </c>
      <c r="H7" s="14">
        <f>SUMIFS('New Developments'!$H:$H,'New Developments'!$D:$D,'ND Municipalities'!$A7,'New Developments'!$A:$A,'ND Municipalities'!H$1)</f>
        <v>0</v>
      </c>
      <c r="I7" s="14">
        <f>SUMIFS('New Developments'!$H:$H,'New Developments'!$D:$D,'ND Municipalities'!$A7,'New Developments'!$A:$A,'ND Municipalities'!I$1)</f>
        <v>0</v>
      </c>
      <c r="J7" s="14">
        <f>SUMIFS('New Developments'!$H:$H,'New Developments'!$D:$D,'ND Municipalities'!$A7,'New Developments'!$A:$A,'ND Municipalities'!J$1)</f>
        <v>0</v>
      </c>
      <c r="K7" s="14">
        <f>SUMIFS('New Developments'!$H:$H,'New Developments'!$D:$D,'ND Municipalities'!$A7,'New Developments'!$A:$A,'ND Municipalities'!K$1)</f>
        <v>0</v>
      </c>
      <c r="L7" s="25">
        <f t="shared" si="0"/>
        <v>79</v>
      </c>
      <c r="M7" s="25">
        <f t="shared" si="1"/>
        <v>7.9</v>
      </c>
      <c r="N7" s="35">
        <f>IF($L7&lt;&gt;0, SUMIFS('New Developments'!$H:$H,'New Developments'!$D:$D,'ND Municipalities'!$A7,'New Developments'!$E:$E,"Rental")/$L7,"N/A")</f>
        <v>1</v>
      </c>
      <c r="O7" s="49">
        <f>IF($L7&lt;&gt;0, SUMIFS('New Developments'!$H:$H,'New Developments'!$D:$D,'ND Municipalities'!$A7,'New Developments'!$E:$E,"Homeownership")/$L7,"N/A")</f>
        <v>0</v>
      </c>
      <c r="P7" s="56">
        <f>_xlfn.MINIFS('New Developments'!$K:$K,'New Developments'!$D:$D,'ND Municipalities'!$A7)</f>
        <v>0.5</v>
      </c>
      <c r="Q7" s="59">
        <f>_xlfn.MAXIFS('New Developments'!$L:$L,'New Developments'!$D:$D,'ND Municipalities'!$A7)</f>
        <v>0.8</v>
      </c>
      <c r="R7" s="53">
        <f>SUMIFS('New Developments'!$H:$H,'New Developments'!$D:$D,'ND Municipalities'!$A7,'New Developments'!$K:$K,"&lt;=.3")/$L7</f>
        <v>0</v>
      </c>
      <c r="S7" s="53">
        <f>SUMIFS('New Developments'!$H:$H,'New Developments'!$D:$D,'ND Municipalities'!$A7,'New Developments'!$K:$K,"&lt;=.5")/$L7</f>
        <v>0.98734177215189878</v>
      </c>
      <c r="T7" s="53">
        <f>SUMIFS('New Developments'!$H:$H,'New Developments'!$D:$D,'ND Municipalities'!$A7,'New Developments'!$L:$L,"&lt;=.8")/$L7</f>
        <v>1</v>
      </c>
      <c r="U7" s="53">
        <f>SUMIFS('New Developments'!$H:$H,'New Developments'!$D:$D,'ND Municipalities'!$A7,'New Developments'!$L:$L,"&lt;=1")/$L7</f>
        <v>1</v>
      </c>
      <c r="V7" s="53">
        <f>SUMIFS('New Developments'!$H:$H,'New Developments'!$D:$D,'ND Municipalities'!$A7,'New Developments'!$L:$L,"=1.2")/$L7</f>
        <v>0</v>
      </c>
    </row>
    <row r="8" spans="1:22" x14ac:dyDescent="0.35">
      <c r="A8" s="27" t="s">
        <v>701</v>
      </c>
      <c r="B8" s="14">
        <f>SUMIFS('New Developments'!$H:$H,'New Developments'!$D:$D,'ND Municipalities'!$A8,'New Developments'!$A:$A,'ND Municipalities'!B$1)</f>
        <v>0</v>
      </c>
      <c r="C8" s="14">
        <f>SUMIFS('New Developments'!$H:$H,'New Developments'!$D:$D,'ND Municipalities'!$A8,'New Developments'!$A:$A,'ND Municipalities'!C$1)</f>
        <v>0</v>
      </c>
      <c r="D8" s="14">
        <f>SUMIFS('New Developments'!$H:$H,'New Developments'!$D:$D,'ND Municipalities'!$A8,'New Developments'!$A:$A,'ND Municipalities'!D$1)</f>
        <v>0</v>
      </c>
      <c r="E8" s="14">
        <f>SUMIFS('New Developments'!$H:$H,'New Developments'!$D:$D,'ND Municipalities'!$A8,'New Developments'!$A:$A,'ND Municipalities'!E$1)</f>
        <v>0</v>
      </c>
      <c r="F8" s="14">
        <f>SUMIFS('New Developments'!$H:$H,'New Developments'!$D:$D,'ND Municipalities'!$A8,'New Developments'!$A:$A,'ND Municipalities'!F$1)</f>
        <v>0</v>
      </c>
      <c r="G8" s="14">
        <f>SUMIFS('New Developments'!$H:$H,'New Developments'!$D:$D,'ND Municipalities'!$A8,'New Developments'!$A:$A,'ND Municipalities'!G$1)</f>
        <v>0</v>
      </c>
      <c r="H8" s="14">
        <f>SUMIFS('New Developments'!$H:$H,'New Developments'!$D:$D,'ND Municipalities'!$A8,'New Developments'!$A:$A,'ND Municipalities'!H$1)</f>
        <v>0</v>
      </c>
      <c r="I8" s="14">
        <f>SUMIFS('New Developments'!$H:$H,'New Developments'!$D:$D,'ND Municipalities'!$A8,'New Developments'!$A:$A,'ND Municipalities'!I$1)</f>
        <v>0</v>
      </c>
      <c r="J8" s="14">
        <f>SUMIFS('New Developments'!$H:$H,'New Developments'!$D:$D,'ND Municipalities'!$A8,'New Developments'!$A:$A,'ND Municipalities'!J$1)</f>
        <v>0</v>
      </c>
      <c r="K8" s="14">
        <f>SUMIFS('New Developments'!$H:$H,'New Developments'!$D:$D,'ND Municipalities'!$A8,'New Developments'!$A:$A,'ND Municipalities'!K$1)</f>
        <v>0</v>
      </c>
      <c r="L8" s="25">
        <f t="shared" si="0"/>
        <v>0</v>
      </c>
      <c r="M8" s="25">
        <f t="shared" si="1"/>
        <v>0</v>
      </c>
      <c r="N8" s="38" t="str">
        <f>IF($L8&lt;&gt;0, SUMIFS('New Developments'!$H:$H,'New Developments'!$D:$D,'ND Municipalities'!$A8,'New Developments'!$E:$E,"Rental")/$L8,"N/A")</f>
        <v>N/A</v>
      </c>
      <c r="O8" s="50" t="str">
        <f>IF($L8&lt;&gt;0, SUMIFS('New Developments'!$H:$H,'New Developments'!$D:$D,'ND Municipalities'!$A8,'New Developments'!$E:$E,"Homeownership")/$L8,"N/A")</f>
        <v>N/A</v>
      </c>
      <c r="P8" s="56" t="s">
        <v>730</v>
      </c>
      <c r="Q8" s="59" t="s">
        <v>730</v>
      </c>
      <c r="R8" s="56" t="s">
        <v>730</v>
      </c>
      <c r="S8" s="56" t="s">
        <v>730</v>
      </c>
      <c r="T8" s="56" t="s">
        <v>730</v>
      </c>
      <c r="U8" s="56" t="s">
        <v>730</v>
      </c>
      <c r="V8" s="56" t="s">
        <v>730</v>
      </c>
    </row>
    <row r="9" spans="1:22" x14ac:dyDescent="0.35">
      <c r="A9" s="27" t="s">
        <v>22</v>
      </c>
      <c r="B9" s="14">
        <f>SUMIFS('New Developments'!$H:$H,'New Developments'!$D:$D,'ND Municipalities'!$A9,'New Developments'!$A:$A,'ND Municipalities'!B$1)</f>
        <v>2</v>
      </c>
      <c r="C9" s="14">
        <f>SUMIFS('New Developments'!$H:$H,'New Developments'!$D:$D,'ND Municipalities'!$A9,'New Developments'!$A:$A,'ND Municipalities'!C$1)</f>
        <v>0</v>
      </c>
      <c r="D9" s="14">
        <f>SUMIFS('New Developments'!$H:$H,'New Developments'!$D:$D,'ND Municipalities'!$A9,'New Developments'!$A:$A,'ND Municipalities'!D$1)</f>
        <v>0</v>
      </c>
      <c r="E9" s="14">
        <f>SUMIFS('New Developments'!$H:$H,'New Developments'!$D:$D,'ND Municipalities'!$A9,'New Developments'!$A:$A,'ND Municipalities'!E$1)</f>
        <v>0</v>
      </c>
      <c r="F9" s="14">
        <f>SUMIFS('New Developments'!$H:$H,'New Developments'!$D:$D,'ND Municipalities'!$A9,'New Developments'!$A:$A,'ND Municipalities'!F$1)</f>
        <v>53</v>
      </c>
      <c r="G9" s="14">
        <f>SUMIFS('New Developments'!$H:$H,'New Developments'!$D:$D,'ND Municipalities'!$A9,'New Developments'!$A:$A,'ND Municipalities'!G$1)</f>
        <v>4</v>
      </c>
      <c r="H9" s="14">
        <f>SUMIFS('New Developments'!$H:$H,'New Developments'!$D:$D,'ND Municipalities'!$A9,'New Developments'!$A:$A,'ND Municipalities'!H$1)</f>
        <v>0</v>
      </c>
      <c r="I9" s="14">
        <f>SUMIFS('New Developments'!$H:$H,'New Developments'!$D:$D,'ND Municipalities'!$A9,'New Developments'!$A:$A,'ND Municipalities'!I$1)</f>
        <v>0</v>
      </c>
      <c r="J9" s="14">
        <f>SUMIFS('New Developments'!$H:$H,'New Developments'!$D:$D,'ND Municipalities'!$A9,'New Developments'!$A:$A,'ND Municipalities'!J$1)</f>
        <v>0</v>
      </c>
      <c r="K9" s="14">
        <f>SUMIFS('New Developments'!$H:$H,'New Developments'!$D:$D,'ND Municipalities'!$A9,'New Developments'!$A:$A,'ND Municipalities'!K$1)</f>
        <v>0</v>
      </c>
      <c r="L9" s="25">
        <f t="shared" si="0"/>
        <v>59</v>
      </c>
      <c r="M9" s="25">
        <f t="shared" si="1"/>
        <v>5.9</v>
      </c>
      <c r="N9" s="35">
        <f>IF($L9&lt;&gt;0, SUMIFS('New Developments'!$H:$H,'New Developments'!$D:$D,'ND Municipalities'!$A9,'New Developments'!$E:$E,"Rental")/$L9,"N/A")</f>
        <v>1</v>
      </c>
      <c r="O9" s="49">
        <f>IF($L9&lt;&gt;0, SUMIFS('New Developments'!$H:$H,'New Developments'!$D:$D,'ND Municipalities'!$A9,'New Developments'!$E:$E,"Homeownership")/$L9,"N/A")</f>
        <v>0</v>
      </c>
      <c r="P9" s="56">
        <f>_xlfn.MINIFS('New Developments'!$K:$K,'New Developments'!$D:$D,'ND Municipalities'!$A9)</f>
        <v>0.5</v>
      </c>
      <c r="Q9" s="59">
        <f>_xlfn.MAXIFS('New Developments'!$L:$L,'New Developments'!$D:$D,'ND Municipalities'!$A9)</f>
        <v>0.6</v>
      </c>
      <c r="R9" s="53">
        <f>SUMIFS('New Developments'!$H:$H,'New Developments'!$D:$D,'ND Municipalities'!$A9,'New Developments'!$K:$K,"&lt;=.3")/$L9</f>
        <v>0</v>
      </c>
      <c r="S9" s="53">
        <f>SUMIFS('New Developments'!$H:$H,'New Developments'!$D:$D,'ND Municipalities'!$A9,'New Developments'!$K:$K,"&lt;=.5")/$L9</f>
        <v>0.93220338983050843</v>
      </c>
      <c r="T9" s="53">
        <f>SUMIFS('New Developments'!$H:$H,'New Developments'!$D:$D,'ND Municipalities'!$A9,'New Developments'!$L:$L,"&lt;=.8")/$L9</f>
        <v>0.93220338983050843</v>
      </c>
      <c r="U9" s="53">
        <f>SUMIFS('New Developments'!$H:$H,'New Developments'!$D:$D,'ND Municipalities'!$A9,'New Developments'!$L:$L,"&lt;=1")/$L9</f>
        <v>0.93220338983050843</v>
      </c>
      <c r="V9" s="53">
        <f>SUMIFS('New Developments'!$H:$H,'New Developments'!$D:$D,'ND Municipalities'!$A9,'New Developments'!$L:$L,"=1.2")/$L9</f>
        <v>0</v>
      </c>
    </row>
    <row r="10" spans="1:22" x14ac:dyDescent="0.35">
      <c r="A10" s="27" t="s">
        <v>24</v>
      </c>
      <c r="B10" s="14">
        <f>SUMIFS('New Developments'!$H:$H,'New Developments'!$D:$D,'ND Municipalities'!$A10,'New Developments'!$A:$A,'ND Municipalities'!B$1)</f>
        <v>2</v>
      </c>
      <c r="C10" s="14">
        <f>SUMIFS('New Developments'!$H:$H,'New Developments'!$D:$D,'ND Municipalities'!$A10,'New Developments'!$A:$A,'ND Municipalities'!C$1)</f>
        <v>1</v>
      </c>
      <c r="D10" s="14">
        <f>SUMIFS('New Developments'!$H:$H,'New Developments'!$D:$D,'ND Municipalities'!$A10,'New Developments'!$A:$A,'ND Municipalities'!D$1)</f>
        <v>0</v>
      </c>
      <c r="E10" s="14">
        <f>SUMIFS('New Developments'!$H:$H,'New Developments'!$D:$D,'ND Municipalities'!$A10,'New Developments'!$A:$A,'ND Municipalities'!E$1)</f>
        <v>0</v>
      </c>
      <c r="F10" s="14">
        <f>SUMIFS('New Developments'!$H:$H,'New Developments'!$D:$D,'ND Municipalities'!$A10,'New Developments'!$A:$A,'ND Municipalities'!F$1)</f>
        <v>10</v>
      </c>
      <c r="G10" s="14">
        <f>SUMIFS('New Developments'!$H:$H,'New Developments'!$D:$D,'ND Municipalities'!$A10,'New Developments'!$A:$A,'ND Municipalities'!G$1)</f>
        <v>5</v>
      </c>
      <c r="H10" s="14">
        <f>SUMIFS('New Developments'!$H:$H,'New Developments'!$D:$D,'ND Municipalities'!$A10,'New Developments'!$A:$A,'ND Municipalities'!H$1)</f>
        <v>0</v>
      </c>
      <c r="I10" s="14">
        <f>SUMIFS('New Developments'!$H:$H,'New Developments'!$D:$D,'ND Municipalities'!$A10,'New Developments'!$A:$A,'ND Municipalities'!I$1)</f>
        <v>4</v>
      </c>
      <c r="J10" s="14">
        <f>SUMIFS('New Developments'!$H:$H,'New Developments'!$D:$D,'ND Municipalities'!$A10,'New Developments'!$A:$A,'ND Municipalities'!J$1)</f>
        <v>0</v>
      </c>
      <c r="K10" s="14">
        <f>SUMIFS('New Developments'!$H:$H,'New Developments'!$D:$D,'ND Municipalities'!$A10,'New Developments'!$A:$A,'ND Municipalities'!K$1)</f>
        <v>0</v>
      </c>
      <c r="L10" s="25">
        <f t="shared" si="0"/>
        <v>22</v>
      </c>
      <c r="M10" s="25">
        <f t="shared" si="1"/>
        <v>2.2000000000000002</v>
      </c>
      <c r="N10" s="35">
        <f>IF($L10&lt;&gt;0, SUMIFS('New Developments'!$H:$H,'New Developments'!$D:$D,'ND Municipalities'!$A10,'New Developments'!$E:$E,"Rental")/$L10,"N/A")</f>
        <v>0.59090909090909094</v>
      </c>
      <c r="O10" s="49">
        <f>IF($L10&lt;&gt;0, SUMIFS('New Developments'!$H:$H,'New Developments'!$D:$D,'ND Municipalities'!$A10,'New Developments'!$E:$E,"Homeownership")/$L10,"N/A")</f>
        <v>0.40909090909090912</v>
      </c>
      <c r="P10" s="56">
        <f>_xlfn.MINIFS('New Developments'!$K:$K,'New Developments'!$D:$D,'ND Municipalities'!$A10)</f>
        <v>0.5</v>
      </c>
      <c r="Q10" s="59">
        <f>_xlfn.MAXIFS('New Developments'!$L:$L,'New Developments'!$D:$D,'ND Municipalities'!$A10)</f>
        <v>1.2</v>
      </c>
      <c r="R10" s="53">
        <f>SUMIFS('New Developments'!$H:$H,'New Developments'!$D:$D,'ND Municipalities'!$A10,'New Developments'!$K:$K,"&lt;=.3")/$L10</f>
        <v>0</v>
      </c>
      <c r="S10" s="53">
        <f>SUMIFS('New Developments'!$H:$H,'New Developments'!$D:$D,'ND Municipalities'!$A10,'New Developments'!$K:$K,"&lt;=.5")/$L10</f>
        <v>0.45454545454545453</v>
      </c>
      <c r="T10" s="53">
        <f>SUMIFS('New Developments'!$H:$H,'New Developments'!$D:$D,'ND Municipalities'!$A10,'New Developments'!$L:$L,"&lt;=.8")/$L10</f>
        <v>0.59090909090909094</v>
      </c>
      <c r="U10" s="53">
        <f>SUMIFS('New Developments'!$H:$H,'New Developments'!$D:$D,'ND Municipalities'!$A10,'New Developments'!$L:$L,"&lt;=1")/$L10</f>
        <v>0.59090909090909094</v>
      </c>
      <c r="V10" s="53">
        <f>SUMIFS('New Developments'!$H:$H,'New Developments'!$D:$D,'ND Municipalities'!$A10,'New Developments'!$L:$L,"=1.2")/$L10</f>
        <v>0.27272727272727271</v>
      </c>
    </row>
    <row r="11" spans="1:22" x14ac:dyDescent="0.35">
      <c r="A11" s="27" t="s">
        <v>142</v>
      </c>
      <c r="B11" s="14">
        <f>SUMIFS('New Developments'!$H:$H,'New Developments'!$D:$D,'ND Municipalities'!$A11,'New Developments'!$A:$A,'ND Municipalities'!B$1)</f>
        <v>0</v>
      </c>
      <c r="C11" s="14">
        <f>SUMIFS('New Developments'!$H:$H,'New Developments'!$D:$D,'ND Municipalities'!$A11,'New Developments'!$A:$A,'ND Municipalities'!C$1)</f>
        <v>1</v>
      </c>
      <c r="D11" s="14">
        <f>SUMIFS('New Developments'!$H:$H,'New Developments'!$D:$D,'ND Municipalities'!$A11,'New Developments'!$A:$A,'ND Municipalities'!D$1)</f>
        <v>0</v>
      </c>
      <c r="E11" s="14">
        <f>SUMIFS('New Developments'!$H:$H,'New Developments'!$D:$D,'ND Municipalities'!$A11,'New Developments'!$A:$A,'ND Municipalities'!E$1)</f>
        <v>0</v>
      </c>
      <c r="F11" s="14">
        <f>SUMIFS('New Developments'!$H:$H,'New Developments'!$D:$D,'ND Municipalities'!$A11,'New Developments'!$A:$A,'ND Municipalities'!F$1)</f>
        <v>0</v>
      </c>
      <c r="G11" s="14">
        <f>SUMIFS('New Developments'!$H:$H,'New Developments'!$D:$D,'ND Municipalities'!$A11,'New Developments'!$A:$A,'ND Municipalities'!G$1)</f>
        <v>0</v>
      </c>
      <c r="H11" s="14">
        <f>SUMIFS('New Developments'!$H:$H,'New Developments'!$D:$D,'ND Municipalities'!$A11,'New Developments'!$A:$A,'ND Municipalities'!H$1)</f>
        <v>0</v>
      </c>
      <c r="I11" s="14">
        <f>SUMIFS('New Developments'!$H:$H,'New Developments'!$D:$D,'ND Municipalities'!$A11,'New Developments'!$A:$A,'ND Municipalities'!I$1)</f>
        <v>0</v>
      </c>
      <c r="J11" s="14">
        <f>SUMIFS('New Developments'!$H:$H,'New Developments'!$D:$D,'ND Municipalities'!$A11,'New Developments'!$A:$A,'ND Municipalities'!J$1)</f>
        <v>0</v>
      </c>
      <c r="K11" s="14">
        <f>SUMIFS('New Developments'!$H:$H,'New Developments'!$D:$D,'ND Municipalities'!$A11,'New Developments'!$A:$A,'ND Municipalities'!K$1)</f>
        <v>0</v>
      </c>
      <c r="L11" s="25">
        <f t="shared" si="0"/>
        <v>1</v>
      </c>
      <c r="M11" s="25">
        <f t="shared" si="1"/>
        <v>0.1</v>
      </c>
      <c r="N11" s="35">
        <f>IF($L11&lt;&gt;0, SUMIFS('New Developments'!$H:$H,'New Developments'!$D:$D,'ND Municipalities'!$A11,'New Developments'!$E:$E,"Rental")/$L11,"N/A")</f>
        <v>0</v>
      </c>
      <c r="O11" s="49">
        <f>IF($L11&lt;&gt;0, SUMIFS('New Developments'!$H:$H,'New Developments'!$D:$D,'ND Municipalities'!$A11,'New Developments'!$E:$E,"Homeownership")/$L11,"N/A")</f>
        <v>1</v>
      </c>
      <c r="P11" s="56">
        <f>_xlfn.MINIFS('New Developments'!$K:$K,'New Developments'!$D:$D,'ND Municipalities'!$A11)</f>
        <v>0.8</v>
      </c>
      <c r="Q11" s="59">
        <f>_xlfn.MAXIFS('New Developments'!$L:$L,'New Developments'!$D:$D,'ND Municipalities'!$A11)</f>
        <v>0.8</v>
      </c>
      <c r="R11" s="53">
        <f>SUMIFS('New Developments'!$H:$H,'New Developments'!$D:$D,'ND Municipalities'!$A11,'New Developments'!$K:$K,"&lt;=.3")/$L11</f>
        <v>0</v>
      </c>
      <c r="S11" s="53">
        <f>SUMIFS('New Developments'!$H:$H,'New Developments'!$D:$D,'ND Municipalities'!$A11,'New Developments'!$K:$K,"&lt;=.5")/$L11</f>
        <v>0</v>
      </c>
      <c r="T11" s="53">
        <f>SUMIFS('New Developments'!$H:$H,'New Developments'!$D:$D,'ND Municipalities'!$A11,'New Developments'!$L:$L,"&lt;=.8")/$L11</f>
        <v>1</v>
      </c>
      <c r="U11" s="53">
        <f>SUMIFS('New Developments'!$H:$H,'New Developments'!$D:$D,'ND Municipalities'!$A11,'New Developments'!$L:$L,"&lt;=1")/$L11</f>
        <v>1</v>
      </c>
      <c r="V11" s="53">
        <f>SUMIFS('New Developments'!$H:$H,'New Developments'!$D:$D,'ND Municipalities'!$A11,'New Developments'!$L:$L,"=1.2")/$L11</f>
        <v>0</v>
      </c>
    </row>
    <row r="12" spans="1:22" x14ac:dyDescent="0.35">
      <c r="A12" s="27" t="s">
        <v>144</v>
      </c>
      <c r="B12" s="14">
        <f>SUMIFS('New Developments'!$H:$H,'New Developments'!$D:$D,'ND Municipalities'!$A12,'New Developments'!$A:$A,'ND Municipalities'!B$1)</f>
        <v>0</v>
      </c>
      <c r="C12" s="14">
        <f>SUMIFS('New Developments'!$H:$H,'New Developments'!$D:$D,'ND Municipalities'!$A12,'New Developments'!$A:$A,'ND Municipalities'!C$1)</f>
        <v>4</v>
      </c>
      <c r="D12" s="14">
        <f>SUMIFS('New Developments'!$H:$H,'New Developments'!$D:$D,'ND Municipalities'!$A12,'New Developments'!$A:$A,'ND Municipalities'!D$1)</f>
        <v>0</v>
      </c>
      <c r="E12" s="14">
        <f>SUMIFS('New Developments'!$H:$H,'New Developments'!$D:$D,'ND Municipalities'!$A12,'New Developments'!$A:$A,'ND Municipalities'!E$1)</f>
        <v>0</v>
      </c>
      <c r="F12" s="14">
        <f>SUMIFS('New Developments'!$H:$H,'New Developments'!$D:$D,'ND Municipalities'!$A12,'New Developments'!$A:$A,'ND Municipalities'!F$1)</f>
        <v>0</v>
      </c>
      <c r="G12" s="14">
        <f>SUMIFS('New Developments'!$H:$H,'New Developments'!$D:$D,'ND Municipalities'!$A12,'New Developments'!$A:$A,'ND Municipalities'!G$1)</f>
        <v>0</v>
      </c>
      <c r="H12" s="14">
        <f>SUMIFS('New Developments'!$H:$H,'New Developments'!$D:$D,'ND Municipalities'!$A12,'New Developments'!$A:$A,'ND Municipalities'!H$1)</f>
        <v>1</v>
      </c>
      <c r="I12" s="14">
        <f>SUMIFS('New Developments'!$H:$H,'New Developments'!$D:$D,'ND Municipalities'!$A12,'New Developments'!$A:$A,'ND Municipalities'!I$1)</f>
        <v>0</v>
      </c>
      <c r="J12" s="14">
        <f>SUMIFS('New Developments'!$H:$H,'New Developments'!$D:$D,'ND Municipalities'!$A12,'New Developments'!$A:$A,'ND Municipalities'!J$1)</f>
        <v>3</v>
      </c>
      <c r="K12" s="14">
        <f>SUMIFS('New Developments'!$H:$H,'New Developments'!$D:$D,'ND Municipalities'!$A12,'New Developments'!$A:$A,'ND Municipalities'!K$1)</f>
        <v>0</v>
      </c>
      <c r="L12" s="25">
        <f t="shared" si="0"/>
        <v>8</v>
      </c>
      <c r="M12" s="25">
        <f t="shared" si="1"/>
        <v>0.8</v>
      </c>
      <c r="N12" s="35">
        <f>IF($L12&lt;&gt;0, SUMIFS('New Developments'!$H:$H,'New Developments'!$D:$D,'ND Municipalities'!$A12,'New Developments'!$E:$E,"Rental")/$L12,"N/A")</f>
        <v>0</v>
      </c>
      <c r="O12" s="49">
        <f>IF($L12&lt;&gt;0, SUMIFS('New Developments'!$H:$H,'New Developments'!$D:$D,'ND Municipalities'!$A12,'New Developments'!$E:$E,"Homeownership")/$L12,"N/A")</f>
        <v>1</v>
      </c>
      <c r="P12" s="56">
        <f>_xlfn.MINIFS('New Developments'!$K:$K,'New Developments'!$D:$D,'ND Municipalities'!$A12)</f>
        <v>0.8</v>
      </c>
      <c r="Q12" s="59">
        <f>_xlfn.MAXIFS('New Developments'!$L:$L,'New Developments'!$D:$D,'ND Municipalities'!$A12)</f>
        <v>0.8</v>
      </c>
      <c r="R12" s="53">
        <f>SUMIFS('New Developments'!$H:$H,'New Developments'!$D:$D,'ND Municipalities'!$A12,'New Developments'!$K:$K,"&lt;=.3")/$L12</f>
        <v>0</v>
      </c>
      <c r="S12" s="53">
        <f>SUMIFS('New Developments'!$H:$H,'New Developments'!$D:$D,'ND Municipalities'!$A12,'New Developments'!$K:$K,"&lt;=.5")/$L12</f>
        <v>0</v>
      </c>
      <c r="T12" s="53">
        <f>SUMIFS('New Developments'!$H:$H,'New Developments'!$D:$D,'ND Municipalities'!$A12,'New Developments'!$L:$L,"&lt;=.8")/$L12</f>
        <v>0.75</v>
      </c>
      <c r="U12" s="53">
        <f>SUMIFS('New Developments'!$H:$H,'New Developments'!$D:$D,'ND Municipalities'!$A12,'New Developments'!$L:$L,"&lt;=1")/$L12</f>
        <v>0.75</v>
      </c>
      <c r="V12" s="53">
        <f>SUMIFS('New Developments'!$H:$H,'New Developments'!$D:$D,'ND Municipalities'!$A12,'New Developments'!$L:$L,"=1.2")/$L12</f>
        <v>0</v>
      </c>
    </row>
    <row r="13" spans="1:22" x14ac:dyDescent="0.35">
      <c r="A13" s="27" t="s">
        <v>725</v>
      </c>
      <c r="B13" s="14">
        <f>SUMIFS('New Developments'!$H:$H,'New Developments'!$D:$D,'ND Municipalities'!$A13,'New Developments'!$A:$A,'ND Municipalities'!B$1)</f>
        <v>0</v>
      </c>
      <c r="C13" s="14">
        <f>SUMIFS('New Developments'!$H:$H,'New Developments'!$D:$D,'ND Municipalities'!$A13,'New Developments'!$A:$A,'ND Municipalities'!C$1)</f>
        <v>0</v>
      </c>
      <c r="D13" s="14">
        <f>SUMIFS('New Developments'!$H:$H,'New Developments'!$D:$D,'ND Municipalities'!$A13,'New Developments'!$A:$A,'ND Municipalities'!D$1)</f>
        <v>0</v>
      </c>
      <c r="E13" s="14">
        <f>SUMIFS('New Developments'!$H:$H,'New Developments'!$D:$D,'ND Municipalities'!$A13,'New Developments'!$A:$A,'ND Municipalities'!E$1)</f>
        <v>0</v>
      </c>
      <c r="F13" s="14">
        <f>SUMIFS('New Developments'!$H:$H,'New Developments'!$D:$D,'ND Municipalities'!$A13,'New Developments'!$A:$A,'ND Municipalities'!F$1)</f>
        <v>0</v>
      </c>
      <c r="G13" s="14">
        <f>SUMIFS('New Developments'!$H:$H,'New Developments'!$D:$D,'ND Municipalities'!$A13,'New Developments'!$A:$A,'ND Municipalities'!G$1)</f>
        <v>0</v>
      </c>
      <c r="H13" s="14">
        <f>SUMIFS('New Developments'!$H:$H,'New Developments'!$D:$D,'ND Municipalities'!$A13,'New Developments'!$A:$A,'ND Municipalities'!H$1)</f>
        <v>0</v>
      </c>
      <c r="I13" s="14">
        <f>SUMIFS('New Developments'!$H:$H,'New Developments'!$D:$D,'ND Municipalities'!$A13,'New Developments'!$A:$A,'ND Municipalities'!I$1)</f>
        <v>0</v>
      </c>
      <c r="J13" s="14">
        <f>SUMIFS('New Developments'!$H:$H,'New Developments'!$D:$D,'ND Municipalities'!$A13,'New Developments'!$A:$A,'ND Municipalities'!J$1)</f>
        <v>0</v>
      </c>
      <c r="K13" s="14">
        <f>SUMIFS('New Developments'!$H:$H,'New Developments'!$D:$D,'ND Municipalities'!$A13,'New Developments'!$A:$A,'ND Municipalities'!K$1)</f>
        <v>0</v>
      </c>
      <c r="L13" s="25">
        <f t="shared" si="0"/>
        <v>0</v>
      </c>
      <c r="M13" s="25">
        <f t="shared" si="1"/>
        <v>0</v>
      </c>
      <c r="N13" s="38" t="str">
        <f>IF($L13&lt;&gt;0, SUMIFS('New Developments'!$H:$H,'New Developments'!$D:$D,'ND Municipalities'!$A13,'New Developments'!$E:$E,"Rental")/$L13,"N/A")</f>
        <v>N/A</v>
      </c>
      <c r="O13" s="50" t="str">
        <f>IF($L13&lt;&gt;0, SUMIFS('New Developments'!$H:$H,'New Developments'!$D:$D,'ND Municipalities'!$A13,'New Developments'!$E:$E,"Homeownership")/$L13,"N/A")</f>
        <v>N/A</v>
      </c>
      <c r="P13" s="56" t="s">
        <v>730</v>
      </c>
      <c r="Q13" s="59" t="s">
        <v>730</v>
      </c>
      <c r="R13" s="56" t="s">
        <v>730</v>
      </c>
      <c r="S13" s="56" t="s">
        <v>730</v>
      </c>
      <c r="T13" s="56" t="s">
        <v>730</v>
      </c>
      <c r="U13" s="56" t="s">
        <v>730</v>
      </c>
      <c r="V13" s="56" t="s">
        <v>730</v>
      </c>
    </row>
    <row r="14" spans="1:22" x14ac:dyDescent="0.35">
      <c r="A14" s="27" t="s">
        <v>526</v>
      </c>
      <c r="B14" s="14">
        <f>SUMIFS('New Developments'!$H:$H,'New Developments'!$D:$D,'ND Municipalities'!$A14,'New Developments'!$A:$A,'ND Municipalities'!B$1)</f>
        <v>0</v>
      </c>
      <c r="C14" s="14">
        <f>SUMIFS('New Developments'!$H:$H,'New Developments'!$D:$D,'ND Municipalities'!$A14,'New Developments'!$A:$A,'ND Municipalities'!C$1)</f>
        <v>0</v>
      </c>
      <c r="D14" s="14">
        <f>SUMIFS('New Developments'!$H:$H,'New Developments'!$D:$D,'ND Municipalities'!$A14,'New Developments'!$A:$A,'ND Municipalities'!D$1)</f>
        <v>0</v>
      </c>
      <c r="E14" s="14">
        <f>SUMIFS('New Developments'!$H:$H,'New Developments'!$D:$D,'ND Municipalities'!$A14,'New Developments'!$A:$A,'ND Municipalities'!E$1)</f>
        <v>0</v>
      </c>
      <c r="F14" s="14">
        <f>SUMIFS('New Developments'!$H:$H,'New Developments'!$D:$D,'ND Municipalities'!$A14,'New Developments'!$A:$A,'ND Municipalities'!F$1)</f>
        <v>0</v>
      </c>
      <c r="G14" s="14">
        <f>SUMIFS('New Developments'!$H:$H,'New Developments'!$D:$D,'ND Municipalities'!$A14,'New Developments'!$A:$A,'ND Municipalities'!G$1)</f>
        <v>2</v>
      </c>
      <c r="H14" s="14">
        <f>SUMIFS('New Developments'!$H:$H,'New Developments'!$D:$D,'ND Municipalities'!$A14,'New Developments'!$A:$A,'ND Municipalities'!H$1)</f>
        <v>0</v>
      </c>
      <c r="I14" s="14">
        <f>SUMIFS('New Developments'!$H:$H,'New Developments'!$D:$D,'ND Municipalities'!$A14,'New Developments'!$A:$A,'ND Municipalities'!I$1)</f>
        <v>0</v>
      </c>
      <c r="J14" s="14">
        <f>SUMIFS('New Developments'!$H:$H,'New Developments'!$D:$D,'ND Municipalities'!$A14,'New Developments'!$A:$A,'ND Municipalities'!J$1)</f>
        <v>0</v>
      </c>
      <c r="K14" s="14">
        <f>SUMIFS('New Developments'!$H:$H,'New Developments'!$D:$D,'ND Municipalities'!$A14,'New Developments'!$A:$A,'ND Municipalities'!K$1)</f>
        <v>0</v>
      </c>
      <c r="L14" s="25">
        <f t="shared" si="0"/>
        <v>2</v>
      </c>
      <c r="M14" s="25">
        <f t="shared" si="1"/>
        <v>0.2</v>
      </c>
      <c r="N14" s="35">
        <f>IF($L14&lt;&gt;0, SUMIFS('New Developments'!$H:$H,'New Developments'!$D:$D,'ND Municipalities'!$A14,'New Developments'!$E:$E,"Rental")/$L14,"N/A")</f>
        <v>0</v>
      </c>
      <c r="O14" s="49">
        <f>IF($L14&lt;&gt;0, SUMIFS('New Developments'!$H:$H,'New Developments'!$D:$D,'ND Municipalities'!$A14,'New Developments'!$E:$E,"Homeownership")/$L14,"N/A")</f>
        <v>1</v>
      </c>
      <c r="P14" s="56">
        <f>_xlfn.MINIFS('New Developments'!$K:$K,'New Developments'!$D:$D,'ND Municipalities'!$A14)</f>
        <v>1.2</v>
      </c>
      <c r="Q14" s="59">
        <f>_xlfn.MAXIFS('New Developments'!$L:$L,'New Developments'!$D:$D,'ND Municipalities'!$A14)</f>
        <v>1.2</v>
      </c>
      <c r="R14" s="53">
        <f>SUMIFS('New Developments'!$H:$H,'New Developments'!$D:$D,'ND Municipalities'!$A14,'New Developments'!$K:$K,"&lt;=.3")/$L14</f>
        <v>0</v>
      </c>
      <c r="S14" s="53">
        <f>SUMIFS('New Developments'!$H:$H,'New Developments'!$D:$D,'ND Municipalities'!$A14,'New Developments'!$K:$K,"&lt;=.5")/$L14</f>
        <v>0</v>
      </c>
      <c r="T14" s="53">
        <f>SUMIFS('New Developments'!$H:$H,'New Developments'!$D:$D,'ND Municipalities'!$A14,'New Developments'!$L:$L,"&lt;=.8")/$L14</f>
        <v>0</v>
      </c>
      <c r="U14" s="53">
        <f>SUMIFS('New Developments'!$H:$H,'New Developments'!$D:$D,'ND Municipalities'!$A14,'New Developments'!$L:$L,"&lt;=1")/$L14</f>
        <v>0</v>
      </c>
      <c r="V14" s="53">
        <f>SUMIFS('New Developments'!$H:$H,'New Developments'!$D:$D,'ND Municipalities'!$A14,'New Developments'!$L:$L,"=1.2")/$L14</f>
        <v>1</v>
      </c>
    </row>
    <row r="15" spans="1:22" x14ac:dyDescent="0.35">
      <c r="A15" s="27" t="s">
        <v>150</v>
      </c>
      <c r="B15" s="14">
        <f>SUMIFS('New Developments'!$H:$H,'New Developments'!$D:$D,'ND Municipalities'!$A15,'New Developments'!$A:$A,'ND Municipalities'!B$1)</f>
        <v>0</v>
      </c>
      <c r="C15" s="14">
        <f>SUMIFS('New Developments'!$H:$H,'New Developments'!$D:$D,'ND Municipalities'!$A15,'New Developments'!$A:$A,'ND Municipalities'!C$1)</f>
        <v>16</v>
      </c>
      <c r="D15" s="14">
        <f>SUMIFS('New Developments'!$H:$H,'New Developments'!$D:$D,'ND Municipalities'!$A15,'New Developments'!$A:$A,'ND Municipalities'!D$1)</f>
        <v>0</v>
      </c>
      <c r="E15" s="14">
        <f>SUMIFS('New Developments'!$H:$H,'New Developments'!$D:$D,'ND Municipalities'!$A15,'New Developments'!$A:$A,'ND Municipalities'!E$1)</f>
        <v>2</v>
      </c>
      <c r="F15" s="14">
        <f>SUMIFS('New Developments'!$H:$H,'New Developments'!$D:$D,'ND Municipalities'!$A15,'New Developments'!$A:$A,'ND Municipalities'!F$1)</f>
        <v>0</v>
      </c>
      <c r="G15" s="14">
        <f>SUMIFS('New Developments'!$H:$H,'New Developments'!$D:$D,'ND Municipalities'!$A15,'New Developments'!$A:$A,'ND Municipalities'!G$1)</f>
        <v>0</v>
      </c>
      <c r="H15" s="14">
        <f>SUMIFS('New Developments'!$H:$H,'New Developments'!$D:$D,'ND Municipalities'!$A15,'New Developments'!$A:$A,'ND Municipalities'!H$1)</f>
        <v>0</v>
      </c>
      <c r="I15" s="14">
        <f>SUMIFS('New Developments'!$H:$H,'New Developments'!$D:$D,'ND Municipalities'!$A15,'New Developments'!$A:$A,'ND Municipalities'!I$1)</f>
        <v>0</v>
      </c>
      <c r="J15" s="14">
        <f>SUMIFS('New Developments'!$H:$H,'New Developments'!$D:$D,'ND Municipalities'!$A15,'New Developments'!$A:$A,'ND Municipalities'!J$1)</f>
        <v>0</v>
      </c>
      <c r="K15" s="14">
        <f>SUMIFS('New Developments'!$H:$H,'New Developments'!$D:$D,'ND Municipalities'!$A15,'New Developments'!$A:$A,'ND Municipalities'!K$1)</f>
        <v>0</v>
      </c>
      <c r="L15" s="25">
        <f t="shared" si="0"/>
        <v>18</v>
      </c>
      <c r="M15" s="25">
        <f t="shared" si="1"/>
        <v>1.8</v>
      </c>
      <c r="N15" s="35">
        <f>IF($L15&lt;&gt;0, SUMIFS('New Developments'!$H:$H,'New Developments'!$D:$D,'ND Municipalities'!$A15,'New Developments'!$E:$E,"Rental")/$L15,"N/A")</f>
        <v>0.77777777777777779</v>
      </c>
      <c r="O15" s="49">
        <f>IF($L15&lt;&gt;0, SUMIFS('New Developments'!$H:$H,'New Developments'!$D:$D,'ND Municipalities'!$A15,'New Developments'!$E:$E,"Homeownership")/$L15,"N/A")</f>
        <v>0.22222222222222221</v>
      </c>
      <c r="P15" s="56">
        <f>_xlfn.MINIFS('New Developments'!$K:$K,'New Developments'!$D:$D,'ND Municipalities'!$A15)</f>
        <v>0.5</v>
      </c>
      <c r="Q15" s="59">
        <f>_xlfn.MAXIFS('New Developments'!$L:$L,'New Developments'!$D:$D,'ND Municipalities'!$A15)</f>
        <v>0.8</v>
      </c>
      <c r="R15" s="53">
        <f>SUMIFS('New Developments'!$H:$H,'New Developments'!$D:$D,'ND Municipalities'!$A15,'New Developments'!$K:$K,"&lt;=.3")/$L15</f>
        <v>0</v>
      </c>
      <c r="S15" s="53">
        <f>SUMIFS('New Developments'!$H:$H,'New Developments'!$D:$D,'ND Municipalities'!$A15,'New Developments'!$K:$K,"&lt;=.5")/$L15</f>
        <v>0.77777777777777779</v>
      </c>
      <c r="T15" s="53">
        <f>SUMIFS('New Developments'!$H:$H,'New Developments'!$D:$D,'ND Municipalities'!$A15,'New Developments'!$L:$L,"&lt;=.8")/$L15</f>
        <v>1</v>
      </c>
      <c r="U15" s="53">
        <f>SUMIFS('New Developments'!$H:$H,'New Developments'!$D:$D,'ND Municipalities'!$A15,'New Developments'!$L:$L,"&lt;=1")/$L15</f>
        <v>1</v>
      </c>
      <c r="V15" s="53">
        <f>SUMIFS('New Developments'!$H:$H,'New Developments'!$D:$D,'ND Municipalities'!$A15,'New Developments'!$L:$L,"=1.2")/$L15</f>
        <v>0</v>
      </c>
    </row>
    <row r="16" spans="1:22" x14ac:dyDescent="0.35">
      <c r="A16" s="27" t="s">
        <v>156</v>
      </c>
      <c r="B16" s="14">
        <f>SUMIFS('New Developments'!$H:$H,'New Developments'!$D:$D,'ND Municipalities'!$A16,'New Developments'!$A:$A,'ND Municipalities'!B$1)</f>
        <v>0</v>
      </c>
      <c r="C16" s="14">
        <f>SUMIFS('New Developments'!$H:$H,'New Developments'!$D:$D,'ND Municipalities'!$A16,'New Developments'!$A:$A,'ND Municipalities'!C$1)</f>
        <v>3</v>
      </c>
      <c r="D16" s="14">
        <f>SUMIFS('New Developments'!$H:$H,'New Developments'!$D:$D,'ND Municipalities'!$A16,'New Developments'!$A:$A,'ND Municipalities'!D$1)</f>
        <v>5</v>
      </c>
      <c r="E16" s="14">
        <f>SUMIFS('New Developments'!$H:$H,'New Developments'!$D:$D,'ND Municipalities'!$A16,'New Developments'!$A:$A,'ND Municipalities'!E$1)</f>
        <v>0</v>
      </c>
      <c r="F16" s="14">
        <f>SUMIFS('New Developments'!$H:$H,'New Developments'!$D:$D,'ND Municipalities'!$A16,'New Developments'!$A:$A,'ND Municipalities'!F$1)</f>
        <v>0</v>
      </c>
      <c r="G16" s="14">
        <f>SUMIFS('New Developments'!$H:$H,'New Developments'!$D:$D,'ND Municipalities'!$A16,'New Developments'!$A:$A,'ND Municipalities'!G$1)</f>
        <v>0</v>
      </c>
      <c r="H16" s="14">
        <f>SUMIFS('New Developments'!$H:$H,'New Developments'!$D:$D,'ND Municipalities'!$A16,'New Developments'!$A:$A,'ND Municipalities'!H$1)</f>
        <v>0</v>
      </c>
      <c r="I16" s="14">
        <f>SUMIFS('New Developments'!$H:$H,'New Developments'!$D:$D,'ND Municipalities'!$A16,'New Developments'!$A:$A,'ND Municipalities'!I$1)</f>
        <v>1</v>
      </c>
      <c r="J16" s="14">
        <f>SUMIFS('New Developments'!$H:$H,'New Developments'!$D:$D,'ND Municipalities'!$A16,'New Developments'!$A:$A,'ND Municipalities'!J$1)</f>
        <v>4</v>
      </c>
      <c r="K16" s="14">
        <f>SUMIFS('New Developments'!$H:$H,'New Developments'!$D:$D,'ND Municipalities'!$A16,'New Developments'!$A:$A,'ND Municipalities'!K$1)</f>
        <v>0</v>
      </c>
      <c r="L16" s="25">
        <f t="shared" si="0"/>
        <v>13</v>
      </c>
      <c r="M16" s="25">
        <f t="shared" si="1"/>
        <v>1.3</v>
      </c>
      <c r="N16" s="35">
        <f>IF($L16&lt;&gt;0, SUMIFS('New Developments'!$H:$H,'New Developments'!$D:$D,'ND Municipalities'!$A16,'New Developments'!$E:$E,"Rental")/$L16,"N/A")</f>
        <v>0.38461538461538464</v>
      </c>
      <c r="O16" s="49">
        <f>IF($L16&lt;&gt;0, SUMIFS('New Developments'!$H:$H,'New Developments'!$D:$D,'ND Municipalities'!$A16,'New Developments'!$E:$E,"Homeownership")/$L16,"N/A")</f>
        <v>0.61538461538461542</v>
      </c>
      <c r="P16" s="56">
        <f>_xlfn.MINIFS('New Developments'!$K:$K,'New Developments'!$D:$D,'ND Municipalities'!$A16)</f>
        <v>0.8</v>
      </c>
      <c r="Q16" s="59">
        <f>_xlfn.MAXIFS('New Developments'!$L:$L,'New Developments'!$D:$D,'ND Municipalities'!$A16)</f>
        <v>0.8</v>
      </c>
      <c r="R16" s="53">
        <f>SUMIFS('New Developments'!$H:$H,'New Developments'!$D:$D,'ND Municipalities'!$A16,'New Developments'!$K:$K,"&lt;=.3")/$L16</f>
        <v>0</v>
      </c>
      <c r="S16" s="53">
        <f>SUMIFS('New Developments'!$H:$H,'New Developments'!$D:$D,'ND Municipalities'!$A16,'New Developments'!$K:$K,"&lt;=.5")/$L16</f>
        <v>0</v>
      </c>
      <c r="T16" s="53">
        <f>SUMIFS('New Developments'!$H:$H,'New Developments'!$D:$D,'ND Municipalities'!$A16,'New Developments'!$L:$L,"&lt;=.8")/$L16</f>
        <v>0.61538461538461542</v>
      </c>
      <c r="U16" s="53">
        <f>SUMIFS('New Developments'!$H:$H,'New Developments'!$D:$D,'ND Municipalities'!$A16,'New Developments'!$L:$L,"&lt;=1")/$L16</f>
        <v>0.61538461538461542</v>
      </c>
      <c r="V16" s="53">
        <f>SUMIFS('New Developments'!$H:$H,'New Developments'!$D:$D,'ND Municipalities'!$A16,'New Developments'!$L:$L,"=1.2")/$L16</f>
        <v>0</v>
      </c>
    </row>
    <row r="17" spans="1:22" x14ac:dyDescent="0.35">
      <c r="A17" s="27" t="s">
        <v>159</v>
      </c>
      <c r="B17" s="14">
        <f>SUMIFS('New Developments'!$H:$H,'New Developments'!$D:$D,'ND Municipalities'!$A17,'New Developments'!$A:$A,'ND Municipalities'!B$1)</f>
        <v>0</v>
      </c>
      <c r="C17" s="14">
        <f>SUMIFS('New Developments'!$H:$H,'New Developments'!$D:$D,'ND Municipalities'!$A17,'New Developments'!$A:$A,'ND Municipalities'!C$1)</f>
        <v>6</v>
      </c>
      <c r="D17" s="14">
        <f>SUMIFS('New Developments'!$H:$H,'New Developments'!$D:$D,'ND Municipalities'!$A17,'New Developments'!$A:$A,'ND Municipalities'!D$1)</f>
        <v>0</v>
      </c>
      <c r="E17" s="14">
        <f>SUMIFS('New Developments'!$H:$H,'New Developments'!$D:$D,'ND Municipalities'!$A17,'New Developments'!$A:$A,'ND Municipalities'!E$1)</f>
        <v>0</v>
      </c>
      <c r="F17" s="14">
        <f>SUMIFS('New Developments'!$H:$H,'New Developments'!$D:$D,'ND Municipalities'!$A17,'New Developments'!$A:$A,'ND Municipalities'!F$1)</f>
        <v>4</v>
      </c>
      <c r="G17" s="14">
        <f>SUMIFS('New Developments'!$H:$H,'New Developments'!$D:$D,'ND Municipalities'!$A17,'New Developments'!$A:$A,'ND Municipalities'!G$1)</f>
        <v>0</v>
      </c>
      <c r="H17" s="14">
        <f>SUMIFS('New Developments'!$H:$H,'New Developments'!$D:$D,'ND Municipalities'!$A17,'New Developments'!$A:$A,'ND Municipalities'!H$1)</f>
        <v>0</v>
      </c>
      <c r="I17" s="14">
        <f>SUMIFS('New Developments'!$H:$H,'New Developments'!$D:$D,'ND Municipalities'!$A17,'New Developments'!$A:$A,'ND Municipalities'!I$1)</f>
        <v>0</v>
      </c>
      <c r="J17" s="14">
        <f>SUMIFS('New Developments'!$H:$H,'New Developments'!$D:$D,'ND Municipalities'!$A17,'New Developments'!$A:$A,'ND Municipalities'!J$1)</f>
        <v>0</v>
      </c>
      <c r="K17" s="14">
        <f>SUMIFS('New Developments'!$H:$H,'New Developments'!$D:$D,'ND Municipalities'!$A17,'New Developments'!$A:$A,'ND Municipalities'!K$1)</f>
        <v>0</v>
      </c>
      <c r="L17" s="25">
        <f t="shared" si="0"/>
        <v>10</v>
      </c>
      <c r="M17" s="25">
        <f t="shared" si="1"/>
        <v>1</v>
      </c>
      <c r="N17" s="35">
        <f>IF($L17&lt;&gt;0, SUMIFS('New Developments'!$H:$H,'New Developments'!$D:$D,'ND Municipalities'!$A17,'New Developments'!$E:$E,"Rental")/$L17,"N/A")</f>
        <v>1</v>
      </c>
      <c r="O17" s="49">
        <f>IF($L17&lt;&gt;0, SUMIFS('New Developments'!$H:$H,'New Developments'!$D:$D,'ND Municipalities'!$A17,'New Developments'!$E:$E,"Homeownership")/$L17,"N/A")</f>
        <v>0</v>
      </c>
      <c r="P17" s="56">
        <f>_xlfn.MINIFS('New Developments'!$K:$K,'New Developments'!$D:$D,'ND Municipalities'!$A17)</f>
        <v>0.3</v>
      </c>
      <c r="Q17" s="59">
        <f>_xlfn.MAXIFS('New Developments'!$L:$L,'New Developments'!$D:$D,'ND Municipalities'!$A17)</f>
        <v>0.5</v>
      </c>
      <c r="R17" s="53">
        <f>SUMIFS('New Developments'!$H:$H,'New Developments'!$D:$D,'ND Municipalities'!$A17,'New Developments'!$K:$K,"&lt;=.3")/$L17</f>
        <v>0.4</v>
      </c>
      <c r="S17" s="53">
        <f>SUMIFS('New Developments'!$H:$H,'New Developments'!$D:$D,'ND Municipalities'!$A17,'New Developments'!$K:$K,"&lt;=.5")/$L17</f>
        <v>1</v>
      </c>
      <c r="T17" s="53">
        <f>SUMIFS('New Developments'!$H:$H,'New Developments'!$D:$D,'ND Municipalities'!$A17,'New Developments'!$L:$L,"&lt;=.8")/$L17</f>
        <v>1</v>
      </c>
      <c r="U17" s="53">
        <f>SUMIFS('New Developments'!$H:$H,'New Developments'!$D:$D,'ND Municipalities'!$A17,'New Developments'!$L:$L,"&lt;=1")/$L17</f>
        <v>1</v>
      </c>
      <c r="V17" s="53">
        <f>SUMIFS('New Developments'!$H:$H,'New Developments'!$D:$D,'ND Municipalities'!$A17,'New Developments'!$L:$L,"=1.2")/$L17</f>
        <v>0</v>
      </c>
    </row>
    <row r="18" spans="1:22" x14ac:dyDescent="0.35">
      <c r="A18" s="27" t="s">
        <v>161</v>
      </c>
      <c r="B18" s="14">
        <f>SUMIFS('New Developments'!$H:$H,'New Developments'!$D:$D,'ND Municipalities'!$A18,'New Developments'!$A:$A,'ND Municipalities'!B$1)</f>
        <v>0</v>
      </c>
      <c r="C18" s="14">
        <f>SUMIFS('New Developments'!$H:$H,'New Developments'!$D:$D,'ND Municipalities'!$A18,'New Developments'!$A:$A,'ND Municipalities'!C$1)</f>
        <v>4</v>
      </c>
      <c r="D18" s="14">
        <f>SUMIFS('New Developments'!$H:$H,'New Developments'!$D:$D,'ND Municipalities'!$A18,'New Developments'!$A:$A,'ND Municipalities'!D$1)</f>
        <v>0</v>
      </c>
      <c r="E18" s="14">
        <f>SUMIFS('New Developments'!$H:$H,'New Developments'!$D:$D,'ND Municipalities'!$A18,'New Developments'!$A:$A,'ND Municipalities'!E$1)</f>
        <v>7</v>
      </c>
      <c r="F18" s="14">
        <f>SUMIFS('New Developments'!$H:$H,'New Developments'!$D:$D,'ND Municipalities'!$A18,'New Developments'!$A:$A,'ND Municipalities'!F$1)</f>
        <v>1</v>
      </c>
      <c r="G18" s="14">
        <f>SUMIFS('New Developments'!$H:$H,'New Developments'!$D:$D,'ND Municipalities'!$A18,'New Developments'!$A:$A,'ND Municipalities'!G$1)</f>
        <v>13</v>
      </c>
      <c r="H18" s="14">
        <f>SUMIFS('New Developments'!$H:$H,'New Developments'!$D:$D,'ND Municipalities'!$A18,'New Developments'!$A:$A,'ND Municipalities'!H$1)</f>
        <v>0</v>
      </c>
      <c r="I18" s="14">
        <f>SUMIFS('New Developments'!$H:$H,'New Developments'!$D:$D,'ND Municipalities'!$A18,'New Developments'!$A:$A,'ND Municipalities'!I$1)</f>
        <v>0</v>
      </c>
      <c r="J18" s="14">
        <f>SUMIFS('New Developments'!$H:$H,'New Developments'!$D:$D,'ND Municipalities'!$A18,'New Developments'!$A:$A,'ND Municipalities'!J$1)</f>
        <v>0</v>
      </c>
      <c r="K18" s="14">
        <f>SUMIFS('New Developments'!$H:$H,'New Developments'!$D:$D,'ND Municipalities'!$A18,'New Developments'!$A:$A,'ND Municipalities'!K$1)</f>
        <v>43</v>
      </c>
      <c r="L18" s="25">
        <f t="shared" si="0"/>
        <v>68</v>
      </c>
      <c r="M18" s="25">
        <f t="shared" si="1"/>
        <v>6.8</v>
      </c>
      <c r="N18" s="35">
        <f>IF($L18&lt;&gt;0, SUMIFS('New Developments'!$H:$H,'New Developments'!$D:$D,'ND Municipalities'!$A18,'New Developments'!$E:$E,"Rental")/$L18,"N/A")</f>
        <v>0.75</v>
      </c>
      <c r="O18" s="49">
        <f>IF($L18&lt;&gt;0, SUMIFS('New Developments'!$H:$H,'New Developments'!$D:$D,'ND Municipalities'!$A18,'New Developments'!$E:$E,"Homeownership")/$L18,"N/A")</f>
        <v>0.25</v>
      </c>
      <c r="P18" s="56">
        <f>_xlfn.MINIFS('New Developments'!$K:$K,'New Developments'!$D:$D,'ND Municipalities'!$A18)</f>
        <v>0.6</v>
      </c>
      <c r="Q18" s="59">
        <f>_xlfn.MAXIFS('New Developments'!$L:$L,'New Developments'!$D:$D,'ND Municipalities'!$A18)</f>
        <v>1.2</v>
      </c>
      <c r="R18" s="53">
        <f>SUMIFS('New Developments'!$H:$H,'New Developments'!$D:$D,'ND Municipalities'!$A18,'New Developments'!$K:$K,"&lt;=.3")/$L18</f>
        <v>0</v>
      </c>
      <c r="S18" s="53">
        <f>SUMIFS('New Developments'!$H:$H,'New Developments'!$D:$D,'ND Municipalities'!$A18,'New Developments'!$K:$K,"&lt;=.5")/$L18</f>
        <v>0</v>
      </c>
      <c r="T18" s="53">
        <f>SUMIFS('New Developments'!$H:$H,'New Developments'!$D:$D,'ND Municipalities'!$A18,'New Developments'!$L:$L,"&lt;=.8")/$L18</f>
        <v>0.10294117647058823</v>
      </c>
      <c r="U18" s="53">
        <f>SUMIFS('New Developments'!$H:$H,'New Developments'!$D:$D,'ND Municipalities'!$A18,'New Developments'!$L:$L,"&lt;=1")/$L18</f>
        <v>0.10294117647058823</v>
      </c>
      <c r="V18" s="53">
        <f>SUMIFS('New Developments'!$H:$H,'New Developments'!$D:$D,'ND Municipalities'!$A18,'New Developments'!$L:$L,"=1.2")/$L18</f>
        <v>1.4705882352941176E-2</v>
      </c>
    </row>
    <row r="19" spans="1:22" x14ac:dyDescent="0.35">
      <c r="A19" s="27" t="s">
        <v>26</v>
      </c>
      <c r="B19" s="14">
        <f>SUMIFS('New Developments'!$H:$H,'New Developments'!$D:$D,'ND Municipalities'!$A19,'New Developments'!$A:$A,'ND Municipalities'!B$1)</f>
        <v>6</v>
      </c>
      <c r="C19" s="14">
        <f>SUMIFS('New Developments'!$H:$H,'New Developments'!$D:$D,'ND Municipalities'!$A19,'New Developments'!$A:$A,'ND Municipalities'!C$1)</f>
        <v>0</v>
      </c>
      <c r="D19" s="14">
        <f>SUMIFS('New Developments'!$H:$H,'New Developments'!$D:$D,'ND Municipalities'!$A19,'New Developments'!$A:$A,'ND Municipalities'!D$1)</f>
        <v>0</v>
      </c>
      <c r="E19" s="14">
        <f>SUMIFS('New Developments'!$H:$H,'New Developments'!$D:$D,'ND Municipalities'!$A19,'New Developments'!$A:$A,'ND Municipalities'!E$1)</f>
        <v>0</v>
      </c>
      <c r="F19" s="14">
        <f>SUMIFS('New Developments'!$H:$H,'New Developments'!$D:$D,'ND Municipalities'!$A19,'New Developments'!$A:$A,'ND Municipalities'!F$1)</f>
        <v>0</v>
      </c>
      <c r="G19" s="14">
        <f>SUMIFS('New Developments'!$H:$H,'New Developments'!$D:$D,'ND Municipalities'!$A19,'New Developments'!$A:$A,'ND Municipalities'!G$1)</f>
        <v>0</v>
      </c>
      <c r="H19" s="14">
        <f>SUMIFS('New Developments'!$H:$H,'New Developments'!$D:$D,'ND Municipalities'!$A19,'New Developments'!$A:$A,'ND Municipalities'!H$1)</f>
        <v>0</v>
      </c>
      <c r="I19" s="14">
        <f>SUMIFS('New Developments'!$H:$H,'New Developments'!$D:$D,'ND Municipalities'!$A19,'New Developments'!$A:$A,'ND Municipalities'!I$1)</f>
        <v>0</v>
      </c>
      <c r="J19" s="14">
        <f>SUMIFS('New Developments'!$H:$H,'New Developments'!$D:$D,'ND Municipalities'!$A19,'New Developments'!$A:$A,'ND Municipalities'!J$1)</f>
        <v>0</v>
      </c>
      <c r="K19" s="14">
        <f>SUMIFS('New Developments'!$H:$H,'New Developments'!$D:$D,'ND Municipalities'!$A19,'New Developments'!$A:$A,'ND Municipalities'!K$1)</f>
        <v>0</v>
      </c>
      <c r="L19" s="25">
        <f t="shared" si="0"/>
        <v>6</v>
      </c>
      <c r="M19" s="25">
        <f t="shared" si="1"/>
        <v>0.6</v>
      </c>
      <c r="N19" s="35">
        <f>IF($L19&lt;&gt;0, SUMIFS('New Developments'!$H:$H,'New Developments'!$D:$D,'ND Municipalities'!$A19,'New Developments'!$E:$E,"Rental")/$L19,"N/A")</f>
        <v>0</v>
      </c>
      <c r="O19" s="49">
        <f>IF($L19&lt;&gt;0, SUMIFS('New Developments'!$H:$H,'New Developments'!$D:$D,'ND Municipalities'!$A19,'New Developments'!$E:$E,"Homeownership")/$L19,"N/A")</f>
        <v>1</v>
      </c>
      <c r="P19" s="56">
        <f>_xlfn.MINIFS('New Developments'!$K:$K,'New Developments'!$D:$D,'ND Municipalities'!$A19)</f>
        <v>0.5</v>
      </c>
      <c r="Q19" s="59">
        <f>_xlfn.MAXIFS('New Developments'!$L:$L,'New Developments'!$D:$D,'ND Municipalities'!$A19)</f>
        <v>0.6</v>
      </c>
      <c r="R19" s="53">
        <f>SUMIFS('New Developments'!$H:$H,'New Developments'!$D:$D,'ND Municipalities'!$A19,'New Developments'!$K:$K,"&lt;=.3")/$L19</f>
        <v>0</v>
      </c>
      <c r="S19" s="53">
        <f>SUMIFS('New Developments'!$H:$H,'New Developments'!$D:$D,'ND Municipalities'!$A19,'New Developments'!$K:$K,"&lt;=.5")/$L19</f>
        <v>1</v>
      </c>
      <c r="T19" s="53">
        <f>SUMIFS('New Developments'!$H:$H,'New Developments'!$D:$D,'ND Municipalities'!$A19,'New Developments'!$L:$L,"&lt;=.8")/$L19</f>
        <v>1</v>
      </c>
      <c r="U19" s="53">
        <f>SUMIFS('New Developments'!$H:$H,'New Developments'!$D:$D,'ND Municipalities'!$A19,'New Developments'!$L:$L,"&lt;=1")/$L19</f>
        <v>1</v>
      </c>
      <c r="V19" s="53">
        <f>SUMIFS('New Developments'!$H:$H,'New Developments'!$D:$D,'ND Municipalities'!$A19,'New Developments'!$L:$L,"=1.2")/$L19</f>
        <v>0</v>
      </c>
    </row>
    <row r="20" spans="1:22" x14ac:dyDescent="0.35">
      <c r="A20" s="27" t="s">
        <v>527</v>
      </c>
      <c r="B20" s="14">
        <f>SUMIFS('New Developments'!$H:$H,'New Developments'!$D:$D,'ND Municipalities'!$A20,'New Developments'!$A:$A,'ND Municipalities'!B$1)</f>
        <v>0</v>
      </c>
      <c r="C20" s="14">
        <f>SUMIFS('New Developments'!$H:$H,'New Developments'!$D:$D,'ND Municipalities'!$A20,'New Developments'!$A:$A,'ND Municipalities'!C$1)</f>
        <v>0</v>
      </c>
      <c r="D20" s="14">
        <f>SUMIFS('New Developments'!$H:$H,'New Developments'!$D:$D,'ND Municipalities'!$A20,'New Developments'!$A:$A,'ND Municipalities'!D$1)</f>
        <v>0</v>
      </c>
      <c r="E20" s="14">
        <f>SUMIFS('New Developments'!$H:$H,'New Developments'!$D:$D,'ND Municipalities'!$A20,'New Developments'!$A:$A,'ND Municipalities'!E$1)</f>
        <v>0</v>
      </c>
      <c r="F20" s="14">
        <f>SUMIFS('New Developments'!$H:$H,'New Developments'!$D:$D,'ND Municipalities'!$A20,'New Developments'!$A:$A,'ND Municipalities'!F$1)</f>
        <v>0</v>
      </c>
      <c r="G20" s="14">
        <f>SUMIFS('New Developments'!$H:$H,'New Developments'!$D:$D,'ND Municipalities'!$A20,'New Developments'!$A:$A,'ND Municipalities'!G$1)</f>
        <v>15</v>
      </c>
      <c r="H20" s="14">
        <f>SUMIFS('New Developments'!$H:$H,'New Developments'!$D:$D,'ND Municipalities'!$A20,'New Developments'!$A:$A,'ND Municipalities'!H$1)</f>
        <v>0</v>
      </c>
      <c r="I20" s="14">
        <f>SUMIFS('New Developments'!$H:$H,'New Developments'!$D:$D,'ND Municipalities'!$A20,'New Developments'!$A:$A,'ND Municipalities'!I$1)</f>
        <v>0</v>
      </c>
      <c r="J20" s="14">
        <f>SUMIFS('New Developments'!$H:$H,'New Developments'!$D:$D,'ND Municipalities'!$A20,'New Developments'!$A:$A,'ND Municipalities'!J$1)</f>
        <v>0</v>
      </c>
      <c r="K20" s="14">
        <f>SUMIFS('New Developments'!$H:$H,'New Developments'!$D:$D,'ND Municipalities'!$A20,'New Developments'!$A:$A,'ND Municipalities'!K$1)</f>
        <v>0</v>
      </c>
      <c r="L20" s="25">
        <f t="shared" si="0"/>
        <v>15</v>
      </c>
      <c r="M20" s="25">
        <f t="shared" si="1"/>
        <v>1.5</v>
      </c>
      <c r="N20" s="35">
        <f>IF($L20&lt;&gt;0, SUMIFS('New Developments'!$H:$H,'New Developments'!$D:$D,'ND Municipalities'!$A20,'New Developments'!$E:$E,"Rental")/$L20,"N/A")</f>
        <v>1</v>
      </c>
      <c r="O20" s="49">
        <f>IF($L20&lt;&gt;0, SUMIFS('New Developments'!$H:$H,'New Developments'!$D:$D,'ND Municipalities'!$A20,'New Developments'!$E:$E,"Homeownership")/$L20,"N/A")</f>
        <v>0</v>
      </c>
      <c r="P20" s="56" t="s">
        <v>730</v>
      </c>
      <c r="Q20" s="59" t="s">
        <v>730</v>
      </c>
      <c r="R20" s="56" t="s">
        <v>730</v>
      </c>
      <c r="S20" s="56" t="s">
        <v>730</v>
      </c>
      <c r="T20" s="56" t="s">
        <v>730</v>
      </c>
      <c r="U20" s="56" t="s">
        <v>730</v>
      </c>
      <c r="V20" s="56" t="s">
        <v>730</v>
      </c>
    </row>
    <row r="21" spans="1:22" x14ac:dyDescent="0.35">
      <c r="A21" s="27" t="s">
        <v>168</v>
      </c>
      <c r="B21" s="14">
        <f>SUMIFS('New Developments'!$H:$H,'New Developments'!$D:$D,'ND Municipalities'!$A21,'New Developments'!$A:$A,'ND Municipalities'!B$1)</f>
        <v>0</v>
      </c>
      <c r="C21" s="14">
        <f>SUMIFS('New Developments'!$H:$H,'New Developments'!$D:$D,'ND Municipalities'!$A21,'New Developments'!$A:$A,'ND Municipalities'!C$1)</f>
        <v>5</v>
      </c>
      <c r="D21" s="14">
        <f>SUMIFS('New Developments'!$H:$H,'New Developments'!$D:$D,'ND Municipalities'!$A21,'New Developments'!$A:$A,'ND Municipalities'!D$1)</f>
        <v>0</v>
      </c>
      <c r="E21" s="14">
        <f>SUMIFS('New Developments'!$H:$H,'New Developments'!$D:$D,'ND Municipalities'!$A21,'New Developments'!$A:$A,'ND Municipalities'!E$1)</f>
        <v>0</v>
      </c>
      <c r="F21" s="14">
        <f>SUMIFS('New Developments'!$H:$H,'New Developments'!$D:$D,'ND Municipalities'!$A21,'New Developments'!$A:$A,'ND Municipalities'!F$1)</f>
        <v>11</v>
      </c>
      <c r="G21" s="14">
        <f>SUMIFS('New Developments'!$H:$H,'New Developments'!$D:$D,'ND Municipalities'!$A21,'New Developments'!$A:$A,'ND Municipalities'!G$1)</f>
        <v>0</v>
      </c>
      <c r="H21" s="14">
        <f>SUMIFS('New Developments'!$H:$H,'New Developments'!$D:$D,'ND Municipalities'!$A21,'New Developments'!$A:$A,'ND Municipalities'!H$1)</f>
        <v>0</v>
      </c>
      <c r="I21" s="14">
        <f>SUMIFS('New Developments'!$H:$H,'New Developments'!$D:$D,'ND Municipalities'!$A21,'New Developments'!$A:$A,'ND Municipalities'!I$1)</f>
        <v>0</v>
      </c>
      <c r="J21" s="14">
        <f>SUMIFS('New Developments'!$H:$H,'New Developments'!$D:$D,'ND Municipalities'!$A21,'New Developments'!$A:$A,'ND Municipalities'!J$1)</f>
        <v>1</v>
      </c>
      <c r="K21" s="14">
        <f>SUMIFS('New Developments'!$H:$H,'New Developments'!$D:$D,'ND Municipalities'!$A21,'New Developments'!$A:$A,'ND Municipalities'!K$1)</f>
        <v>0</v>
      </c>
      <c r="L21" s="25">
        <f t="shared" si="0"/>
        <v>17</v>
      </c>
      <c r="M21" s="25">
        <f t="shared" si="1"/>
        <v>1.7</v>
      </c>
      <c r="N21" s="35">
        <f>IF($L21&lt;&gt;0, SUMIFS('New Developments'!$H:$H,'New Developments'!$D:$D,'ND Municipalities'!$A21,'New Developments'!$E:$E,"Rental")/$L21,"N/A")</f>
        <v>0.17647058823529413</v>
      </c>
      <c r="O21" s="49">
        <f>IF($L21&lt;&gt;0, SUMIFS('New Developments'!$H:$H,'New Developments'!$D:$D,'ND Municipalities'!$A21,'New Developments'!$E:$E,"Homeownership")/$L21,"N/A")</f>
        <v>0.82352941176470584</v>
      </c>
      <c r="P21" s="56">
        <f>_xlfn.MINIFS('New Developments'!$K:$K,'New Developments'!$D:$D,'ND Municipalities'!$A21)</f>
        <v>0.8</v>
      </c>
      <c r="Q21" s="59">
        <f>_xlfn.MAXIFS('New Developments'!$L:$L,'New Developments'!$D:$D,'ND Municipalities'!$A21)</f>
        <v>1.2</v>
      </c>
      <c r="R21" s="53">
        <f>SUMIFS('New Developments'!$H:$H,'New Developments'!$D:$D,'ND Municipalities'!$A21,'New Developments'!$K:$K,"&lt;=.3")/$L21</f>
        <v>0</v>
      </c>
      <c r="S21" s="53">
        <f>SUMIFS('New Developments'!$H:$H,'New Developments'!$D:$D,'ND Municipalities'!$A21,'New Developments'!$K:$K,"&lt;=.5")/$L21</f>
        <v>0</v>
      </c>
      <c r="T21" s="53">
        <f>SUMIFS('New Developments'!$H:$H,'New Developments'!$D:$D,'ND Municipalities'!$A21,'New Developments'!$L:$L,"&lt;=.8")/$L21</f>
        <v>0.17647058823529413</v>
      </c>
      <c r="U21" s="53">
        <f>SUMIFS('New Developments'!$H:$H,'New Developments'!$D:$D,'ND Municipalities'!$A21,'New Developments'!$L:$L,"&lt;=1")/$L21</f>
        <v>0.70588235294117652</v>
      </c>
      <c r="V21" s="53">
        <f>SUMIFS('New Developments'!$H:$H,'New Developments'!$D:$D,'ND Municipalities'!$A21,'New Developments'!$L:$L,"=1.2")/$L21</f>
        <v>0.29411764705882354</v>
      </c>
    </row>
    <row r="22" spans="1:22" x14ac:dyDescent="0.35">
      <c r="A22" s="27" t="s">
        <v>578</v>
      </c>
      <c r="B22" s="14">
        <f>SUMIFS('New Developments'!$H:$H,'New Developments'!$D:$D,'ND Municipalities'!$A22,'New Developments'!$A:$A,'ND Municipalities'!B$1)</f>
        <v>0</v>
      </c>
      <c r="C22" s="14">
        <f>SUMIFS('New Developments'!$H:$H,'New Developments'!$D:$D,'ND Municipalities'!$A22,'New Developments'!$A:$A,'ND Municipalities'!C$1)</f>
        <v>0</v>
      </c>
      <c r="D22" s="14">
        <f>SUMIFS('New Developments'!$H:$H,'New Developments'!$D:$D,'ND Municipalities'!$A22,'New Developments'!$A:$A,'ND Municipalities'!D$1)</f>
        <v>0</v>
      </c>
      <c r="E22" s="14">
        <f>SUMIFS('New Developments'!$H:$H,'New Developments'!$D:$D,'ND Municipalities'!$A22,'New Developments'!$A:$A,'ND Municipalities'!E$1)</f>
        <v>0</v>
      </c>
      <c r="F22" s="14">
        <f>SUMIFS('New Developments'!$H:$H,'New Developments'!$D:$D,'ND Municipalities'!$A22,'New Developments'!$A:$A,'ND Municipalities'!F$1)</f>
        <v>0</v>
      </c>
      <c r="G22" s="14">
        <f>SUMIFS('New Developments'!$H:$H,'New Developments'!$D:$D,'ND Municipalities'!$A22,'New Developments'!$A:$A,'ND Municipalities'!G$1)</f>
        <v>0</v>
      </c>
      <c r="H22" s="14">
        <f>SUMIFS('New Developments'!$H:$H,'New Developments'!$D:$D,'ND Municipalities'!$A22,'New Developments'!$A:$A,'ND Municipalities'!H$1)</f>
        <v>0</v>
      </c>
      <c r="I22" s="14">
        <f>SUMIFS('New Developments'!$H:$H,'New Developments'!$D:$D,'ND Municipalities'!$A22,'New Developments'!$A:$A,'ND Municipalities'!I$1)</f>
        <v>0</v>
      </c>
      <c r="J22" s="14">
        <f>SUMIFS('New Developments'!$H:$H,'New Developments'!$D:$D,'ND Municipalities'!$A22,'New Developments'!$A:$A,'ND Municipalities'!J$1)</f>
        <v>6</v>
      </c>
      <c r="K22" s="14">
        <f>SUMIFS('New Developments'!$H:$H,'New Developments'!$D:$D,'ND Municipalities'!$A22,'New Developments'!$A:$A,'ND Municipalities'!K$1)</f>
        <v>0</v>
      </c>
      <c r="L22" s="25">
        <f t="shared" si="0"/>
        <v>6</v>
      </c>
      <c r="M22" s="25">
        <f t="shared" si="1"/>
        <v>0.6</v>
      </c>
      <c r="N22" s="35">
        <f>IF($L22&lt;&gt;0, SUMIFS('New Developments'!$H:$H,'New Developments'!$D:$D,'ND Municipalities'!$A22,'New Developments'!$E:$E,"Rental")/$L22,"N/A")</f>
        <v>0.66666666666666663</v>
      </c>
      <c r="O22" s="49">
        <f>IF($L22&lt;&gt;0, SUMIFS('New Developments'!$H:$H,'New Developments'!$D:$D,'ND Municipalities'!$A22,'New Developments'!$E:$E,"Homeownership")/$L22,"N/A")</f>
        <v>0.33333333333333331</v>
      </c>
      <c r="P22" s="56" t="s">
        <v>730</v>
      </c>
      <c r="Q22" s="59" t="s">
        <v>730</v>
      </c>
      <c r="R22" s="56" t="s">
        <v>730</v>
      </c>
      <c r="S22" s="56" t="s">
        <v>730</v>
      </c>
      <c r="T22" s="56" t="s">
        <v>730</v>
      </c>
      <c r="U22" s="56" t="s">
        <v>730</v>
      </c>
      <c r="V22" s="56" t="s">
        <v>730</v>
      </c>
    </row>
    <row r="23" spans="1:22" x14ac:dyDescent="0.35">
      <c r="A23" s="27" t="s">
        <v>337</v>
      </c>
      <c r="B23" s="14">
        <f>SUMIFS('New Developments'!$H:$H,'New Developments'!$D:$D,'ND Municipalities'!$A23,'New Developments'!$A:$A,'ND Municipalities'!B$1)</f>
        <v>0</v>
      </c>
      <c r="C23" s="14">
        <f>SUMIFS('New Developments'!$H:$H,'New Developments'!$D:$D,'ND Municipalities'!$A23,'New Developments'!$A:$A,'ND Municipalities'!C$1)</f>
        <v>0</v>
      </c>
      <c r="D23" s="14">
        <f>SUMIFS('New Developments'!$H:$H,'New Developments'!$D:$D,'ND Municipalities'!$A23,'New Developments'!$A:$A,'ND Municipalities'!D$1)</f>
        <v>4</v>
      </c>
      <c r="E23" s="14">
        <f>SUMIFS('New Developments'!$H:$H,'New Developments'!$D:$D,'ND Municipalities'!$A23,'New Developments'!$A:$A,'ND Municipalities'!E$1)</f>
        <v>1</v>
      </c>
      <c r="F23" s="14">
        <f>SUMIFS('New Developments'!$H:$H,'New Developments'!$D:$D,'ND Municipalities'!$A23,'New Developments'!$A:$A,'ND Municipalities'!F$1)</f>
        <v>0</v>
      </c>
      <c r="G23" s="14">
        <f>SUMIFS('New Developments'!$H:$H,'New Developments'!$D:$D,'ND Municipalities'!$A23,'New Developments'!$A:$A,'ND Municipalities'!G$1)</f>
        <v>0</v>
      </c>
      <c r="H23" s="14">
        <f>SUMIFS('New Developments'!$H:$H,'New Developments'!$D:$D,'ND Municipalities'!$A23,'New Developments'!$A:$A,'ND Municipalities'!H$1)</f>
        <v>0</v>
      </c>
      <c r="I23" s="14">
        <f>SUMIFS('New Developments'!$H:$H,'New Developments'!$D:$D,'ND Municipalities'!$A23,'New Developments'!$A:$A,'ND Municipalities'!I$1)</f>
        <v>49</v>
      </c>
      <c r="J23" s="14">
        <f>SUMIFS('New Developments'!$H:$H,'New Developments'!$D:$D,'ND Municipalities'!$A23,'New Developments'!$A:$A,'ND Municipalities'!J$1)</f>
        <v>3</v>
      </c>
      <c r="K23" s="14">
        <f>SUMIFS('New Developments'!$H:$H,'New Developments'!$D:$D,'ND Municipalities'!$A23,'New Developments'!$A:$A,'ND Municipalities'!K$1)</f>
        <v>3</v>
      </c>
      <c r="L23" s="25">
        <f t="shared" si="0"/>
        <v>60</v>
      </c>
      <c r="M23" s="25">
        <f t="shared" si="1"/>
        <v>6</v>
      </c>
      <c r="N23" s="35">
        <f>IF($L23&lt;&gt;0, SUMIFS('New Developments'!$H:$H,'New Developments'!$D:$D,'ND Municipalities'!$A23,'New Developments'!$E:$E,"Rental")/$L23,"N/A")</f>
        <v>0.91666666666666663</v>
      </c>
      <c r="O23" s="49">
        <f>IF($L23&lt;&gt;0, SUMIFS('New Developments'!$H:$H,'New Developments'!$D:$D,'ND Municipalities'!$A23,'New Developments'!$E:$E,"Homeownership")/$L23,"N/A")</f>
        <v>8.3333333333333329E-2</v>
      </c>
      <c r="P23" s="56">
        <f>_xlfn.MINIFS('New Developments'!$K:$K,'New Developments'!$D:$D,'ND Municipalities'!$A23)</f>
        <v>0.5</v>
      </c>
      <c r="Q23" s="59">
        <f>_xlfn.MAXIFS('New Developments'!$L:$L,'New Developments'!$D:$D,'ND Municipalities'!$A23)</f>
        <v>0.8</v>
      </c>
      <c r="R23" s="53">
        <f>SUMIFS('New Developments'!$H:$H,'New Developments'!$D:$D,'ND Municipalities'!$A23,'New Developments'!$K:$K,"&lt;=.3")/$L23</f>
        <v>0</v>
      </c>
      <c r="S23" s="53">
        <f>SUMIFS('New Developments'!$H:$H,'New Developments'!$D:$D,'ND Municipalities'!$A23,'New Developments'!$K:$K,"&lt;=.5")/$L23</f>
        <v>0.1</v>
      </c>
      <c r="T23" s="53">
        <f>SUMIFS('New Developments'!$H:$H,'New Developments'!$D:$D,'ND Municipalities'!$A23,'New Developments'!$L:$L,"&lt;=.8")/$L23</f>
        <v>0.33333333333333331</v>
      </c>
      <c r="U23" s="53">
        <f>SUMIFS('New Developments'!$H:$H,'New Developments'!$D:$D,'ND Municipalities'!$A23,'New Developments'!$L:$L,"&lt;=1")/$L23</f>
        <v>0.33333333333333331</v>
      </c>
      <c r="V23" s="53">
        <f>SUMIFS('New Developments'!$H:$H,'New Developments'!$D:$D,'ND Municipalities'!$A23,'New Developments'!$L:$L,"=1.2")/$L23</f>
        <v>0</v>
      </c>
    </row>
    <row r="24" spans="1:22" x14ac:dyDescent="0.35">
      <c r="A24" s="27" t="s">
        <v>27</v>
      </c>
      <c r="B24" s="14">
        <f>SUMIFS('New Developments'!$H:$H,'New Developments'!$D:$D,'ND Municipalities'!$A24,'New Developments'!$A:$A,'ND Municipalities'!B$1)</f>
        <v>59</v>
      </c>
      <c r="C24" s="14">
        <f>SUMIFS('New Developments'!$H:$H,'New Developments'!$D:$D,'ND Municipalities'!$A24,'New Developments'!$A:$A,'ND Municipalities'!C$1)</f>
        <v>20</v>
      </c>
      <c r="D24" s="14">
        <f>SUMIFS('New Developments'!$H:$H,'New Developments'!$D:$D,'ND Municipalities'!$A24,'New Developments'!$A:$A,'ND Municipalities'!D$1)</f>
        <v>85</v>
      </c>
      <c r="E24" s="14">
        <f>SUMIFS('New Developments'!$H:$H,'New Developments'!$D:$D,'ND Municipalities'!$A24,'New Developments'!$A:$A,'ND Municipalities'!E$1)</f>
        <v>16</v>
      </c>
      <c r="F24" s="14">
        <f>SUMIFS('New Developments'!$H:$H,'New Developments'!$D:$D,'ND Municipalities'!$A24,'New Developments'!$A:$A,'ND Municipalities'!F$1)</f>
        <v>0</v>
      </c>
      <c r="G24" s="14">
        <f>SUMIFS('New Developments'!$H:$H,'New Developments'!$D:$D,'ND Municipalities'!$A24,'New Developments'!$A:$A,'ND Municipalities'!G$1)</f>
        <v>11</v>
      </c>
      <c r="H24" s="14">
        <f>SUMIFS('New Developments'!$H:$H,'New Developments'!$D:$D,'ND Municipalities'!$A24,'New Developments'!$A:$A,'ND Municipalities'!H$1)</f>
        <v>0</v>
      </c>
      <c r="I24" s="14">
        <f>SUMIFS('New Developments'!$H:$H,'New Developments'!$D:$D,'ND Municipalities'!$A24,'New Developments'!$A:$A,'ND Municipalities'!I$1)</f>
        <v>0</v>
      </c>
      <c r="J24" s="14">
        <f>SUMIFS('New Developments'!$H:$H,'New Developments'!$D:$D,'ND Municipalities'!$A24,'New Developments'!$A:$A,'ND Municipalities'!J$1)</f>
        <v>21</v>
      </c>
      <c r="K24" s="14">
        <f>SUMIFS('New Developments'!$H:$H,'New Developments'!$D:$D,'ND Municipalities'!$A24,'New Developments'!$A:$A,'ND Municipalities'!K$1)</f>
        <v>0</v>
      </c>
      <c r="L24" s="25">
        <f t="shared" si="0"/>
        <v>212</v>
      </c>
      <c r="M24" s="25">
        <f t="shared" si="1"/>
        <v>21.2</v>
      </c>
      <c r="N24" s="35">
        <f>IF($L24&lt;&gt;0, SUMIFS('New Developments'!$H:$H,'New Developments'!$D:$D,'ND Municipalities'!$A24,'New Developments'!$E:$E,"Rental")/$L24,"N/A")</f>
        <v>0.92924528301886788</v>
      </c>
      <c r="O24" s="49">
        <f>IF($L24&lt;&gt;0, SUMIFS('New Developments'!$H:$H,'New Developments'!$D:$D,'ND Municipalities'!$A24,'New Developments'!$E:$E,"Homeownership")/$L24,"N/A")</f>
        <v>7.0754716981132074E-2</v>
      </c>
      <c r="P24" s="56">
        <f>_xlfn.MINIFS('New Developments'!$K:$K,'New Developments'!$D:$D,'ND Municipalities'!$A24)</f>
        <v>0.3</v>
      </c>
      <c r="Q24" s="59">
        <f>_xlfn.MAXIFS('New Developments'!$L:$L,'New Developments'!$D:$D,'ND Municipalities'!$A24)</f>
        <v>1.2</v>
      </c>
      <c r="R24" s="53">
        <f>SUMIFS('New Developments'!$H:$H,'New Developments'!$D:$D,'ND Municipalities'!$A24,'New Developments'!$K:$K,"&lt;=.3")/$L24</f>
        <v>0.27358490566037735</v>
      </c>
      <c r="S24" s="53">
        <f>SUMIFS('New Developments'!$H:$H,'New Developments'!$D:$D,'ND Municipalities'!$A24,'New Developments'!$K:$K,"&lt;=.5")/$L24</f>
        <v>0.660377358490566</v>
      </c>
      <c r="T24" s="53">
        <f>SUMIFS('New Developments'!$H:$H,'New Developments'!$D:$D,'ND Municipalities'!$A24,'New Developments'!$L:$L,"&lt;=.8")/$L24</f>
        <v>0.92452830188679247</v>
      </c>
      <c r="U24" s="53">
        <f>SUMIFS('New Developments'!$H:$H,'New Developments'!$D:$D,'ND Municipalities'!$A24,'New Developments'!$L:$L,"&lt;=1")/$L24</f>
        <v>0.92452830188679247</v>
      </c>
      <c r="V24" s="53">
        <f>SUMIFS('New Developments'!$H:$H,'New Developments'!$D:$D,'ND Municipalities'!$A24,'New Developments'!$L:$L,"=1.2")/$L24</f>
        <v>9.433962264150943E-3</v>
      </c>
    </row>
    <row r="25" spans="1:22" x14ac:dyDescent="0.35">
      <c r="A25" s="27" t="s">
        <v>726</v>
      </c>
      <c r="B25" s="14">
        <f>SUMIFS('New Developments'!$H:$H,'New Developments'!$D:$D,'ND Municipalities'!$A25,'New Developments'!$A:$A,'ND Municipalities'!B$1)</f>
        <v>0</v>
      </c>
      <c r="C25" s="14">
        <f>SUMIFS('New Developments'!$H:$H,'New Developments'!$D:$D,'ND Municipalities'!$A25,'New Developments'!$A:$A,'ND Municipalities'!C$1)</f>
        <v>0</v>
      </c>
      <c r="D25" s="14">
        <f>SUMIFS('New Developments'!$H:$H,'New Developments'!$D:$D,'ND Municipalities'!$A25,'New Developments'!$A:$A,'ND Municipalities'!D$1)</f>
        <v>0</v>
      </c>
      <c r="E25" s="14">
        <f>SUMIFS('New Developments'!$H:$H,'New Developments'!$D:$D,'ND Municipalities'!$A25,'New Developments'!$A:$A,'ND Municipalities'!E$1)</f>
        <v>0</v>
      </c>
      <c r="F25" s="14">
        <f>SUMIFS('New Developments'!$H:$H,'New Developments'!$D:$D,'ND Municipalities'!$A25,'New Developments'!$A:$A,'ND Municipalities'!F$1)</f>
        <v>0</v>
      </c>
      <c r="G25" s="14">
        <f>SUMIFS('New Developments'!$H:$H,'New Developments'!$D:$D,'ND Municipalities'!$A25,'New Developments'!$A:$A,'ND Municipalities'!G$1)</f>
        <v>0</v>
      </c>
      <c r="H25" s="14">
        <f>SUMIFS('New Developments'!$H:$H,'New Developments'!$D:$D,'ND Municipalities'!$A25,'New Developments'!$A:$A,'ND Municipalities'!H$1)</f>
        <v>0</v>
      </c>
      <c r="I25" s="14">
        <f>SUMIFS('New Developments'!$H:$H,'New Developments'!$D:$D,'ND Municipalities'!$A25,'New Developments'!$A:$A,'ND Municipalities'!I$1)</f>
        <v>0</v>
      </c>
      <c r="J25" s="14">
        <f>SUMIFS('New Developments'!$H:$H,'New Developments'!$D:$D,'ND Municipalities'!$A25,'New Developments'!$A:$A,'ND Municipalities'!J$1)</f>
        <v>0</v>
      </c>
      <c r="K25" s="14">
        <f>SUMIFS('New Developments'!$H:$H,'New Developments'!$D:$D,'ND Municipalities'!$A25,'New Developments'!$A:$A,'ND Municipalities'!K$1)</f>
        <v>0</v>
      </c>
      <c r="L25" s="25">
        <f t="shared" si="0"/>
        <v>0</v>
      </c>
      <c r="M25" s="25">
        <f>L25/10</f>
        <v>0</v>
      </c>
      <c r="N25" s="38" t="str">
        <f>IF($L25&lt;&gt;0, SUMIFS('New Developments'!$H:$H,'New Developments'!$D:$D,'ND Municipalities'!$A25,'New Developments'!$E:$E,"Rental")/$L25,"N/A")</f>
        <v>N/A</v>
      </c>
      <c r="O25" s="50" t="str">
        <f>IF($L25&lt;&gt;0, SUMIFS('New Developments'!$H:$H,'New Developments'!$D:$D,'ND Municipalities'!$A25,'New Developments'!$E:$E,"Homeownership")/$L25,"N/A")</f>
        <v>N/A</v>
      </c>
      <c r="P25" s="56" t="s">
        <v>730</v>
      </c>
      <c r="Q25" s="59" t="s">
        <v>730</v>
      </c>
      <c r="R25" s="56" t="s">
        <v>730</v>
      </c>
      <c r="S25" s="56" t="s">
        <v>730</v>
      </c>
      <c r="T25" s="56" t="s">
        <v>730</v>
      </c>
      <c r="U25" s="56" t="s">
        <v>730</v>
      </c>
      <c r="V25" s="56" t="s">
        <v>730</v>
      </c>
    </row>
    <row r="26" spans="1:22" x14ac:dyDescent="0.35">
      <c r="A26" s="27" t="s">
        <v>172</v>
      </c>
      <c r="B26" s="14">
        <f>SUMIFS('New Developments'!$H:$H,'New Developments'!$D:$D,'ND Municipalities'!$A26,'New Developments'!$A:$A,'ND Municipalities'!B$1)</f>
        <v>0</v>
      </c>
      <c r="C26" s="14">
        <f>SUMIFS('New Developments'!$H:$H,'New Developments'!$D:$D,'ND Municipalities'!$A26,'New Developments'!$A:$A,'ND Municipalities'!C$1)</f>
        <v>38</v>
      </c>
      <c r="D26" s="14">
        <f>SUMIFS('New Developments'!$H:$H,'New Developments'!$D:$D,'ND Municipalities'!$A26,'New Developments'!$A:$A,'ND Municipalities'!D$1)</f>
        <v>0</v>
      </c>
      <c r="E26" s="14">
        <f>SUMIFS('New Developments'!$H:$H,'New Developments'!$D:$D,'ND Municipalities'!$A26,'New Developments'!$A:$A,'ND Municipalities'!E$1)</f>
        <v>0</v>
      </c>
      <c r="F26" s="14">
        <f>SUMIFS('New Developments'!$H:$H,'New Developments'!$D:$D,'ND Municipalities'!$A26,'New Developments'!$A:$A,'ND Municipalities'!F$1)</f>
        <v>0</v>
      </c>
      <c r="G26" s="14">
        <f>SUMIFS('New Developments'!$H:$H,'New Developments'!$D:$D,'ND Municipalities'!$A26,'New Developments'!$A:$A,'ND Municipalities'!G$1)</f>
        <v>0</v>
      </c>
      <c r="H26" s="14">
        <f>SUMIFS('New Developments'!$H:$H,'New Developments'!$D:$D,'ND Municipalities'!$A26,'New Developments'!$A:$A,'ND Municipalities'!H$1)</f>
        <v>0</v>
      </c>
      <c r="I26" s="14">
        <f>SUMIFS('New Developments'!$H:$H,'New Developments'!$D:$D,'ND Municipalities'!$A26,'New Developments'!$A:$A,'ND Municipalities'!I$1)</f>
        <v>0</v>
      </c>
      <c r="J26" s="14">
        <f>SUMIFS('New Developments'!$H:$H,'New Developments'!$D:$D,'ND Municipalities'!$A26,'New Developments'!$A:$A,'ND Municipalities'!J$1)</f>
        <v>0</v>
      </c>
      <c r="K26" s="14">
        <f>SUMIFS('New Developments'!$H:$H,'New Developments'!$D:$D,'ND Municipalities'!$A26,'New Developments'!$A:$A,'ND Municipalities'!K$1)</f>
        <v>0</v>
      </c>
      <c r="L26" s="25">
        <f t="shared" si="0"/>
        <v>38</v>
      </c>
      <c r="M26" s="25">
        <f t="shared" si="1"/>
        <v>3.8</v>
      </c>
      <c r="N26" s="35">
        <f>IF($L26&lt;&gt;0, SUMIFS('New Developments'!$H:$H,'New Developments'!$D:$D,'ND Municipalities'!$A26,'New Developments'!$E:$E,"Rental")/$L26,"N/A")</f>
        <v>1</v>
      </c>
      <c r="O26" s="49">
        <f>IF($L26&lt;&gt;0, SUMIFS('New Developments'!$H:$H,'New Developments'!$D:$D,'ND Municipalities'!$A26,'New Developments'!$E:$E,"Homeownership")/$L26,"N/A")</f>
        <v>0</v>
      </c>
      <c r="P26" s="56">
        <f>_xlfn.MINIFS('New Developments'!$K:$K,'New Developments'!$D:$D,'ND Municipalities'!$A26)</f>
        <v>0.6</v>
      </c>
      <c r="Q26" s="59">
        <f>_xlfn.MAXIFS('New Developments'!$L:$L,'New Developments'!$D:$D,'ND Municipalities'!$A26)</f>
        <v>0.6</v>
      </c>
      <c r="R26" s="53">
        <f>SUMIFS('New Developments'!$H:$H,'New Developments'!$D:$D,'ND Municipalities'!$A26,'New Developments'!$K:$K,"&lt;=.3")/$L26</f>
        <v>0</v>
      </c>
      <c r="S26" s="53">
        <f>SUMIFS('New Developments'!$H:$H,'New Developments'!$D:$D,'ND Municipalities'!$A26,'New Developments'!$K:$K,"&lt;=.5")/$L26</f>
        <v>0</v>
      </c>
      <c r="T26" s="53">
        <f>SUMIFS('New Developments'!$H:$H,'New Developments'!$D:$D,'ND Municipalities'!$A26,'New Developments'!$L:$L,"&lt;=.8")/$L26</f>
        <v>1</v>
      </c>
      <c r="U26" s="53">
        <f>SUMIFS('New Developments'!$H:$H,'New Developments'!$D:$D,'ND Municipalities'!$A26,'New Developments'!$L:$L,"&lt;=1")/$L26</f>
        <v>1</v>
      </c>
      <c r="V26" s="53">
        <f>SUMIFS('New Developments'!$H:$H,'New Developments'!$D:$D,'ND Municipalities'!$A26,'New Developments'!$L:$L,"=1.2")/$L26</f>
        <v>0</v>
      </c>
    </row>
    <row r="27" spans="1:22" x14ac:dyDescent="0.35">
      <c r="A27" s="27" t="s">
        <v>31</v>
      </c>
      <c r="B27" s="14">
        <f>SUMIFS('New Developments'!$H:$H,'New Developments'!$D:$D,'ND Municipalities'!$A27,'New Developments'!$A:$A,'ND Municipalities'!B$1)</f>
        <v>25</v>
      </c>
      <c r="C27" s="14">
        <f>SUMIFS('New Developments'!$H:$H,'New Developments'!$D:$D,'ND Municipalities'!$A27,'New Developments'!$A:$A,'ND Municipalities'!C$1)</f>
        <v>0</v>
      </c>
      <c r="D27" s="14">
        <f>SUMIFS('New Developments'!$H:$H,'New Developments'!$D:$D,'ND Municipalities'!$A27,'New Developments'!$A:$A,'ND Municipalities'!D$1)</f>
        <v>22</v>
      </c>
      <c r="E27" s="14">
        <f>SUMIFS('New Developments'!$H:$H,'New Developments'!$D:$D,'ND Municipalities'!$A27,'New Developments'!$A:$A,'ND Municipalities'!E$1)</f>
        <v>19</v>
      </c>
      <c r="F27" s="14">
        <f>SUMIFS('New Developments'!$H:$H,'New Developments'!$D:$D,'ND Municipalities'!$A27,'New Developments'!$A:$A,'ND Municipalities'!F$1)</f>
        <v>42</v>
      </c>
      <c r="G27" s="14">
        <f>SUMIFS('New Developments'!$H:$H,'New Developments'!$D:$D,'ND Municipalities'!$A27,'New Developments'!$A:$A,'ND Municipalities'!G$1)</f>
        <v>3</v>
      </c>
      <c r="H27" s="14">
        <f>SUMIFS('New Developments'!$H:$H,'New Developments'!$D:$D,'ND Municipalities'!$A27,'New Developments'!$A:$A,'ND Municipalities'!H$1)</f>
        <v>2</v>
      </c>
      <c r="I27" s="14">
        <f>SUMIFS('New Developments'!$H:$H,'New Developments'!$D:$D,'ND Municipalities'!$A27,'New Developments'!$A:$A,'ND Municipalities'!I$1)</f>
        <v>52</v>
      </c>
      <c r="J27" s="14">
        <f>SUMIFS('New Developments'!$H:$H,'New Developments'!$D:$D,'ND Municipalities'!$A27,'New Developments'!$A:$A,'ND Municipalities'!J$1)</f>
        <v>0</v>
      </c>
      <c r="K27" s="14">
        <f>SUMIFS('New Developments'!$H:$H,'New Developments'!$D:$D,'ND Municipalities'!$A27,'New Developments'!$A:$A,'ND Municipalities'!K$1)</f>
        <v>0</v>
      </c>
      <c r="L27" s="25">
        <f t="shared" si="0"/>
        <v>165</v>
      </c>
      <c r="M27" s="25">
        <f t="shared" si="1"/>
        <v>16.5</v>
      </c>
      <c r="N27" s="35">
        <f>IF($L27&lt;&gt;0, SUMIFS('New Developments'!$H:$H,'New Developments'!$D:$D,'ND Municipalities'!$A27,'New Developments'!$E:$E,"Rental")/$L27,"N/A")</f>
        <v>0.98787878787878791</v>
      </c>
      <c r="O27" s="49">
        <f>IF($L27&lt;&gt;0, SUMIFS('New Developments'!$H:$H,'New Developments'!$D:$D,'ND Municipalities'!$A27,'New Developments'!$E:$E,"Homeownership")/$L27,"N/A")</f>
        <v>0</v>
      </c>
      <c r="P27" s="56">
        <f>_xlfn.MINIFS('New Developments'!$K:$K,'New Developments'!$D:$D,'ND Municipalities'!$A27)</f>
        <v>0.4</v>
      </c>
      <c r="Q27" s="59">
        <f>_xlfn.MAXIFS('New Developments'!$L:$L,'New Developments'!$D:$D,'ND Municipalities'!$A27)</f>
        <v>0.8</v>
      </c>
      <c r="R27" s="53">
        <f>SUMIFS('New Developments'!$H:$H,'New Developments'!$D:$D,'ND Municipalities'!$A27,'New Developments'!$K:$K,"&lt;=.3")/$L27</f>
        <v>0</v>
      </c>
      <c r="S27" s="53">
        <f>SUMIFS('New Developments'!$H:$H,'New Developments'!$D:$D,'ND Municipalities'!$A27,'New Developments'!$K:$K,"&lt;=.5")/$L27</f>
        <v>0.53939393939393943</v>
      </c>
      <c r="T27" s="53">
        <f>SUMIFS('New Developments'!$H:$H,'New Developments'!$D:$D,'ND Municipalities'!$A27,'New Developments'!$L:$L,"&lt;=.8")/$L27</f>
        <v>0.66666666666666663</v>
      </c>
      <c r="U27" s="53">
        <f>SUMIFS('New Developments'!$H:$H,'New Developments'!$D:$D,'ND Municipalities'!$A27,'New Developments'!$L:$L,"&lt;=1")/$L27</f>
        <v>0.66666666666666663</v>
      </c>
      <c r="V27" s="53">
        <f>SUMIFS('New Developments'!$H:$H,'New Developments'!$D:$D,'ND Municipalities'!$A27,'New Developments'!$L:$L,"=1.2")/$L27</f>
        <v>0</v>
      </c>
    </row>
    <row r="28" spans="1:22" x14ac:dyDescent="0.35">
      <c r="A28" s="27" t="s">
        <v>528</v>
      </c>
      <c r="B28" s="14">
        <f>SUMIFS('New Developments'!$H:$H,'New Developments'!$D:$D,'ND Municipalities'!$A28,'New Developments'!$A:$A,'ND Municipalities'!B$1)</f>
        <v>0</v>
      </c>
      <c r="C28" s="14">
        <f>SUMIFS('New Developments'!$H:$H,'New Developments'!$D:$D,'ND Municipalities'!$A28,'New Developments'!$A:$A,'ND Municipalities'!C$1)</f>
        <v>0</v>
      </c>
      <c r="D28" s="14">
        <f>SUMIFS('New Developments'!$H:$H,'New Developments'!$D:$D,'ND Municipalities'!$A28,'New Developments'!$A:$A,'ND Municipalities'!D$1)</f>
        <v>0</v>
      </c>
      <c r="E28" s="14">
        <f>SUMIFS('New Developments'!$H:$H,'New Developments'!$D:$D,'ND Municipalities'!$A28,'New Developments'!$A:$A,'ND Municipalities'!E$1)</f>
        <v>0</v>
      </c>
      <c r="F28" s="14">
        <f>SUMIFS('New Developments'!$H:$H,'New Developments'!$D:$D,'ND Municipalities'!$A28,'New Developments'!$A:$A,'ND Municipalities'!F$1)</f>
        <v>0</v>
      </c>
      <c r="G28" s="14">
        <f>SUMIFS('New Developments'!$H:$H,'New Developments'!$D:$D,'ND Municipalities'!$A28,'New Developments'!$A:$A,'ND Municipalities'!G$1)</f>
        <v>1</v>
      </c>
      <c r="H28" s="14">
        <f>SUMIFS('New Developments'!$H:$H,'New Developments'!$D:$D,'ND Municipalities'!$A28,'New Developments'!$A:$A,'ND Municipalities'!H$1)</f>
        <v>0</v>
      </c>
      <c r="I28" s="14">
        <f>SUMIFS('New Developments'!$H:$H,'New Developments'!$D:$D,'ND Municipalities'!$A28,'New Developments'!$A:$A,'ND Municipalities'!I$1)</f>
        <v>0</v>
      </c>
      <c r="J28" s="14">
        <f>SUMIFS('New Developments'!$H:$H,'New Developments'!$D:$D,'ND Municipalities'!$A28,'New Developments'!$A:$A,'ND Municipalities'!J$1)</f>
        <v>0</v>
      </c>
      <c r="K28" s="14">
        <f>SUMIFS('New Developments'!$H:$H,'New Developments'!$D:$D,'ND Municipalities'!$A28,'New Developments'!$A:$A,'ND Municipalities'!K$1)</f>
        <v>0</v>
      </c>
      <c r="L28" s="25">
        <f t="shared" si="0"/>
        <v>1</v>
      </c>
      <c r="M28" s="25">
        <f t="shared" si="1"/>
        <v>0.1</v>
      </c>
      <c r="N28" s="35">
        <f>IF($L28&lt;&gt;0, SUMIFS('New Developments'!$H:$H,'New Developments'!$D:$D,'ND Municipalities'!$A28,'New Developments'!$E:$E,"Rental")/$L28,"N/A")</f>
        <v>0</v>
      </c>
      <c r="O28" s="49">
        <f>IF($L28&lt;&gt;0, SUMIFS('New Developments'!$H:$H,'New Developments'!$D:$D,'ND Municipalities'!$A28,'New Developments'!$E:$E,"Homeownership")/$L28,"N/A")</f>
        <v>1</v>
      </c>
      <c r="P28" s="56">
        <f>_xlfn.MINIFS('New Developments'!$K:$K,'New Developments'!$D:$D,'ND Municipalities'!$A28)</f>
        <v>1.2</v>
      </c>
      <c r="Q28" s="59">
        <f>_xlfn.MAXIFS('New Developments'!$L:$L,'New Developments'!$D:$D,'ND Municipalities'!$A28)</f>
        <v>1.2</v>
      </c>
      <c r="R28" s="53">
        <f>SUMIFS('New Developments'!$H:$H,'New Developments'!$D:$D,'ND Municipalities'!$A28,'New Developments'!$K:$K,"&lt;=.3")/$L28</f>
        <v>0</v>
      </c>
      <c r="S28" s="53">
        <f>SUMIFS('New Developments'!$H:$H,'New Developments'!$D:$D,'ND Municipalities'!$A28,'New Developments'!$K:$K,"&lt;=.5")/$L28</f>
        <v>0</v>
      </c>
      <c r="T28" s="53">
        <f>SUMIFS('New Developments'!$H:$H,'New Developments'!$D:$D,'ND Municipalities'!$A28,'New Developments'!$L:$L,"&lt;=.8")/$L28</f>
        <v>0</v>
      </c>
      <c r="U28" s="53">
        <f>SUMIFS('New Developments'!$H:$H,'New Developments'!$D:$D,'ND Municipalities'!$A28,'New Developments'!$L:$L,"&lt;=1")/$L28</f>
        <v>0</v>
      </c>
      <c r="V28" s="53">
        <f>SUMIFS('New Developments'!$H:$H,'New Developments'!$D:$D,'ND Municipalities'!$A28,'New Developments'!$L:$L,"=1.2")/$L28</f>
        <v>1</v>
      </c>
    </row>
    <row r="29" spans="1:22" x14ac:dyDescent="0.35">
      <c r="A29" s="27" t="s">
        <v>34</v>
      </c>
      <c r="B29" s="14">
        <f>SUMIFS('New Developments'!$H:$H,'New Developments'!$D:$D,'ND Municipalities'!$A29,'New Developments'!$A:$A,'ND Municipalities'!B$1)</f>
        <v>147</v>
      </c>
      <c r="C29" s="14">
        <f>SUMIFS('New Developments'!$H:$H,'New Developments'!$D:$D,'ND Municipalities'!$A29,'New Developments'!$A:$A,'ND Municipalities'!C$1)</f>
        <v>130</v>
      </c>
      <c r="D29" s="14">
        <f>SUMIFS('New Developments'!$H:$H,'New Developments'!$D:$D,'ND Municipalities'!$A29,'New Developments'!$A:$A,'ND Municipalities'!D$1)</f>
        <v>39</v>
      </c>
      <c r="E29" s="14">
        <f>SUMIFS('New Developments'!$H:$H,'New Developments'!$D:$D,'ND Municipalities'!$A29,'New Developments'!$A:$A,'ND Municipalities'!E$1)</f>
        <v>28</v>
      </c>
      <c r="F29" s="14">
        <f>SUMIFS('New Developments'!$H:$H,'New Developments'!$D:$D,'ND Municipalities'!$A29,'New Developments'!$A:$A,'ND Municipalities'!F$1)</f>
        <v>22</v>
      </c>
      <c r="G29" s="14">
        <f>SUMIFS('New Developments'!$H:$H,'New Developments'!$D:$D,'ND Municipalities'!$A29,'New Developments'!$A:$A,'ND Municipalities'!G$1)</f>
        <v>71</v>
      </c>
      <c r="H29" s="14">
        <f>SUMIFS('New Developments'!$H:$H,'New Developments'!$D:$D,'ND Municipalities'!$A29,'New Developments'!$A:$A,'ND Municipalities'!H$1)</f>
        <v>66</v>
      </c>
      <c r="I29" s="14">
        <f>SUMIFS('New Developments'!$H:$H,'New Developments'!$D:$D,'ND Municipalities'!$A29,'New Developments'!$A:$A,'ND Municipalities'!I$1)</f>
        <v>60</v>
      </c>
      <c r="J29" s="14">
        <f>SUMIFS('New Developments'!$H:$H,'New Developments'!$D:$D,'ND Municipalities'!$A29,'New Developments'!$A:$A,'ND Municipalities'!J$1)</f>
        <v>40</v>
      </c>
      <c r="K29" s="14">
        <f>SUMIFS('New Developments'!$H:$H,'New Developments'!$D:$D,'ND Municipalities'!$A29,'New Developments'!$A:$A,'ND Municipalities'!K$1)</f>
        <v>0</v>
      </c>
      <c r="L29" s="25">
        <f t="shared" si="0"/>
        <v>603</v>
      </c>
      <c r="M29" s="25">
        <f t="shared" si="1"/>
        <v>60.3</v>
      </c>
      <c r="N29" s="35">
        <f>IF($L29&lt;&gt;0, SUMIFS('New Developments'!$H:$H,'New Developments'!$D:$D,'ND Municipalities'!$A29,'New Developments'!$E:$E,"Rental")/$L29,"N/A")</f>
        <v>0.93698175787728022</v>
      </c>
      <c r="O29" s="49">
        <f>IF($L29&lt;&gt;0, SUMIFS('New Developments'!$H:$H,'New Developments'!$D:$D,'ND Municipalities'!$A29,'New Developments'!$E:$E,"Homeownership")/$L29,"N/A")</f>
        <v>6.3018242122719739E-2</v>
      </c>
      <c r="P29" s="56">
        <f>_xlfn.MINIFS('New Developments'!$K:$K,'New Developments'!$D:$D,'ND Municipalities'!$A29)</f>
        <v>0.3</v>
      </c>
      <c r="Q29" s="59">
        <f>_xlfn.MAXIFS('New Developments'!$L:$L,'New Developments'!$D:$D,'ND Municipalities'!$A29)</f>
        <v>1.2</v>
      </c>
      <c r="R29" s="53">
        <f>SUMIFS('New Developments'!$H:$H,'New Developments'!$D:$D,'ND Municipalities'!$A29,'New Developments'!$K:$K,"&lt;=.3")/$L29</f>
        <v>4.4776119402985072E-2</v>
      </c>
      <c r="S29" s="53">
        <f>SUMIFS('New Developments'!$H:$H,'New Developments'!$D:$D,'ND Municipalities'!$A29,'New Developments'!$K:$K,"&lt;=.5")/$L29</f>
        <v>0.55887230514096187</v>
      </c>
      <c r="T29" s="53">
        <f>SUMIFS('New Developments'!$H:$H,'New Developments'!$D:$D,'ND Municipalities'!$A29,'New Developments'!$L:$L,"&lt;=.8")/$L29</f>
        <v>0.845771144278607</v>
      </c>
      <c r="U29" s="53">
        <f>SUMIFS('New Developments'!$H:$H,'New Developments'!$D:$D,'ND Municipalities'!$A29,'New Developments'!$L:$L,"&lt;=1")/$L29</f>
        <v>0.84742951907131014</v>
      </c>
      <c r="V29" s="53">
        <f>SUMIFS('New Developments'!$H:$H,'New Developments'!$D:$D,'ND Municipalities'!$A29,'New Developments'!$L:$L,"=1.2")/$L29</f>
        <v>1.658374792703151E-3</v>
      </c>
    </row>
    <row r="30" spans="1:22" x14ac:dyDescent="0.35">
      <c r="A30" s="27" t="s">
        <v>338</v>
      </c>
      <c r="B30" s="14">
        <f>SUMIFS('New Developments'!$H:$H,'New Developments'!$D:$D,'ND Municipalities'!$A30,'New Developments'!$A:$A,'ND Municipalities'!B$1)</f>
        <v>0</v>
      </c>
      <c r="C30" s="14">
        <f>SUMIFS('New Developments'!$H:$H,'New Developments'!$D:$D,'ND Municipalities'!$A30,'New Developments'!$A:$A,'ND Municipalities'!C$1)</f>
        <v>0</v>
      </c>
      <c r="D30" s="14">
        <f>SUMIFS('New Developments'!$H:$H,'New Developments'!$D:$D,'ND Municipalities'!$A30,'New Developments'!$A:$A,'ND Municipalities'!D$1)</f>
        <v>2</v>
      </c>
      <c r="E30" s="14">
        <f>SUMIFS('New Developments'!$H:$H,'New Developments'!$D:$D,'ND Municipalities'!$A30,'New Developments'!$A:$A,'ND Municipalities'!E$1)</f>
        <v>0</v>
      </c>
      <c r="F30" s="14">
        <f>SUMIFS('New Developments'!$H:$H,'New Developments'!$D:$D,'ND Municipalities'!$A30,'New Developments'!$A:$A,'ND Municipalities'!F$1)</f>
        <v>0</v>
      </c>
      <c r="G30" s="14">
        <f>SUMIFS('New Developments'!$H:$H,'New Developments'!$D:$D,'ND Municipalities'!$A30,'New Developments'!$A:$A,'ND Municipalities'!G$1)</f>
        <v>0</v>
      </c>
      <c r="H30" s="14">
        <f>SUMIFS('New Developments'!$H:$H,'New Developments'!$D:$D,'ND Municipalities'!$A30,'New Developments'!$A:$A,'ND Municipalities'!H$1)</f>
        <v>4</v>
      </c>
      <c r="I30" s="14">
        <f>SUMIFS('New Developments'!$H:$H,'New Developments'!$D:$D,'ND Municipalities'!$A30,'New Developments'!$A:$A,'ND Municipalities'!I$1)</f>
        <v>0</v>
      </c>
      <c r="J30" s="14">
        <f>SUMIFS('New Developments'!$H:$H,'New Developments'!$D:$D,'ND Municipalities'!$A30,'New Developments'!$A:$A,'ND Municipalities'!J$1)</f>
        <v>1</v>
      </c>
      <c r="K30" s="14">
        <f>SUMIFS('New Developments'!$H:$H,'New Developments'!$D:$D,'ND Municipalities'!$A30,'New Developments'!$A:$A,'ND Municipalities'!K$1)</f>
        <v>32</v>
      </c>
      <c r="L30" s="25">
        <f t="shared" si="0"/>
        <v>39</v>
      </c>
      <c r="M30" s="25">
        <f t="shared" si="1"/>
        <v>3.9</v>
      </c>
      <c r="N30" s="35">
        <f>IF($L30&lt;&gt;0, SUMIFS('New Developments'!$H:$H,'New Developments'!$D:$D,'ND Municipalities'!$A30,'New Developments'!$E:$E,"Rental")/$L30,"N/A")</f>
        <v>0.84615384615384615</v>
      </c>
      <c r="O30" s="49">
        <f>IF($L30&lt;&gt;0, SUMIFS('New Developments'!$H:$H,'New Developments'!$D:$D,'ND Municipalities'!$A30,'New Developments'!$E:$E,"Homeownership")/$L30,"N/A")</f>
        <v>0.15384615384615385</v>
      </c>
      <c r="P30" s="56">
        <f>_xlfn.MINIFS('New Developments'!$K:$K,'New Developments'!$D:$D,'ND Municipalities'!$A30)</f>
        <v>0.5</v>
      </c>
      <c r="Q30" s="59">
        <f>_xlfn.MAXIFS('New Developments'!$L:$L,'New Developments'!$D:$D,'ND Municipalities'!$A30)</f>
        <v>1.2</v>
      </c>
      <c r="R30" s="53">
        <f>SUMIFS('New Developments'!$H:$H,'New Developments'!$D:$D,'ND Municipalities'!$A30,'New Developments'!$K:$K,"&lt;=.3")/$L30</f>
        <v>0</v>
      </c>
      <c r="S30" s="53">
        <f>SUMIFS('New Developments'!$H:$H,'New Developments'!$D:$D,'ND Municipalities'!$A30,'New Developments'!$K:$K,"&lt;=.5")/$L30</f>
        <v>0.82051282051282048</v>
      </c>
      <c r="T30" s="53">
        <f>SUMIFS('New Developments'!$H:$H,'New Developments'!$D:$D,'ND Municipalities'!$A30,'New Developments'!$L:$L,"&lt;=.8")/$L30</f>
        <v>0.87179487179487181</v>
      </c>
      <c r="U30" s="53">
        <f>SUMIFS('New Developments'!$H:$H,'New Developments'!$D:$D,'ND Municipalities'!$A30,'New Developments'!$L:$L,"&lt;=1")/$L30</f>
        <v>0.87179487179487181</v>
      </c>
      <c r="V30" s="53">
        <f>SUMIFS('New Developments'!$H:$H,'New Developments'!$D:$D,'ND Municipalities'!$A30,'New Developments'!$L:$L,"=1.2")/$L30</f>
        <v>0.10256410256410256</v>
      </c>
    </row>
    <row r="31" spans="1:22" x14ac:dyDescent="0.35">
      <c r="A31" s="27" t="s">
        <v>589</v>
      </c>
      <c r="B31" s="14">
        <f>SUMIFS('New Developments'!$H:$H,'New Developments'!$D:$D,'ND Municipalities'!$A31,'New Developments'!$A:$A,'ND Municipalities'!B$1)</f>
        <v>0</v>
      </c>
      <c r="C31" s="14">
        <f>SUMIFS('New Developments'!$H:$H,'New Developments'!$D:$D,'ND Municipalities'!$A31,'New Developments'!$A:$A,'ND Municipalities'!C$1)</f>
        <v>0</v>
      </c>
      <c r="D31" s="14">
        <f>SUMIFS('New Developments'!$H:$H,'New Developments'!$D:$D,'ND Municipalities'!$A31,'New Developments'!$A:$A,'ND Municipalities'!D$1)</f>
        <v>0</v>
      </c>
      <c r="E31" s="14">
        <f>SUMIFS('New Developments'!$H:$H,'New Developments'!$D:$D,'ND Municipalities'!$A31,'New Developments'!$A:$A,'ND Municipalities'!E$1)</f>
        <v>0</v>
      </c>
      <c r="F31" s="14">
        <f>SUMIFS('New Developments'!$H:$H,'New Developments'!$D:$D,'ND Municipalities'!$A31,'New Developments'!$A:$A,'ND Municipalities'!F$1)</f>
        <v>0</v>
      </c>
      <c r="G31" s="14">
        <f>SUMIFS('New Developments'!$H:$H,'New Developments'!$D:$D,'ND Municipalities'!$A31,'New Developments'!$A:$A,'ND Municipalities'!G$1)</f>
        <v>0</v>
      </c>
      <c r="H31" s="14">
        <f>SUMIFS('New Developments'!$H:$H,'New Developments'!$D:$D,'ND Municipalities'!$A31,'New Developments'!$A:$A,'ND Municipalities'!H$1)</f>
        <v>0</v>
      </c>
      <c r="I31" s="14">
        <f>SUMIFS('New Developments'!$H:$H,'New Developments'!$D:$D,'ND Municipalities'!$A31,'New Developments'!$A:$A,'ND Municipalities'!I$1)</f>
        <v>0</v>
      </c>
      <c r="J31" s="14">
        <f>SUMIFS('New Developments'!$H:$H,'New Developments'!$D:$D,'ND Municipalities'!$A31,'New Developments'!$A:$A,'ND Municipalities'!J$1)</f>
        <v>2</v>
      </c>
      <c r="K31" s="14">
        <f>SUMIFS('New Developments'!$H:$H,'New Developments'!$D:$D,'ND Municipalities'!$A31,'New Developments'!$A:$A,'ND Municipalities'!K$1)</f>
        <v>0</v>
      </c>
      <c r="L31" s="25">
        <f t="shared" si="0"/>
        <v>2</v>
      </c>
      <c r="M31" s="25">
        <f t="shared" si="1"/>
        <v>0.2</v>
      </c>
      <c r="N31" s="35">
        <f>IF($L31&lt;&gt;0, SUMIFS('New Developments'!$H:$H,'New Developments'!$D:$D,'ND Municipalities'!$A31,'New Developments'!$E:$E,"Rental")/$L31,"N/A")</f>
        <v>0</v>
      </c>
      <c r="O31" s="49">
        <f>IF($L31&lt;&gt;0, SUMIFS('New Developments'!$H:$H,'New Developments'!$D:$D,'ND Municipalities'!$A31,'New Developments'!$E:$E,"Homeownership")/$L31,"N/A")</f>
        <v>1</v>
      </c>
      <c r="P31" s="56" t="s">
        <v>730</v>
      </c>
      <c r="Q31" s="59" t="s">
        <v>730</v>
      </c>
      <c r="R31" s="56" t="s">
        <v>730</v>
      </c>
      <c r="S31" s="56" t="s">
        <v>730</v>
      </c>
      <c r="T31" s="56" t="s">
        <v>730</v>
      </c>
      <c r="U31" s="56" t="s">
        <v>730</v>
      </c>
      <c r="V31" s="56" t="s">
        <v>730</v>
      </c>
    </row>
    <row r="32" spans="1:22" x14ac:dyDescent="0.35">
      <c r="A32" s="27" t="s">
        <v>392</v>
      </c>
      <c r="B32" s="14">
        <f>SUMIFS('New Developments'!$H:$H,'New Developments'!$D:$D,'ND Municipalities'!$A32,'New Developments'!$A:$A,'ND Municipalities'!B$1)</f>
        <v>0</v>
      </c>
      <c r="C32" s="14">
        <f>SUMIFS('New Developments'!$H:$H,'New Developments'!$D:$D,'ND Municipalities'!$A32,'New Developments'!$A:$A,'ND Municipalities'!C$1)</f>
        <v>0</v>
      </c>
      <c r="D32" s="14">
        <f>SUMIFS('New Developments'!$H:$H,'New Developments'!$D:$D,'ND Municipalities'!$A32,'New Developments'!$A:$A,'ND Municipalities'!D$1)</f>
        <v>0</v>
      </c>
      <c r="E32" s="14">
        <f>SUMIFS('New Developments'!$H:$H,'New Developments'!$D:$D,'ND Municipalities'!$A32,'New Developments'!$A:$A,'ND Municipalities'!E$1)</f>
        <v>2</v>
      </c>
      <c r="F32" s="14">
        <f>SUMIFS('New Developments'!$H:$H,'New Developments'!$D:$D,'ND Municipalities'!$A32,'New Developments'!$A:$A,'ND Municipalities'!F$1)</f>
        <v>9</v>
      </c>
      <c r="G32" s="14">
        <f>SUMIFS('New Developments'!$H:$H,'New Developments'!$D:$D,'ND Municipalities'!$A32,'New Developments'!$A:$A,'ND Municipalities'!G$1)</f>
        <v>1</v>
      </c>
      <c r="H32" s="14">
        <f>SUMIFS('New Developments'!$H:$H,'New Developments'!$D:$D,'ND Municipalities'!$A32,'New Developments'!$A:$A,'ND Municipalities'!H$1)</f>
        <v>5</v>
      </c>
      <c r="I32" s="14">
        <f>SUMIFS('New Developments'!$H:$H,'New Developments'!$D:$D,'ND Municipalities'!$A32,'New Developments'!$A:$A,'ND Municipalities'!I$1)</f>
        <v>11</v>
      </c>
      <c r="J32" s="14">
        <f>SUMIFS('New Developments'!$H:$H,'New Developments'!$D:$D,'ND Municipalities'!$A32,'New Developments'!$A:$A,'ND Municipalities'!J$1)</f>
        <v>42</v>
      </c>
      <c r="K32" s="14">
        <f>SUMIFS('New Developments'!$H:$H,'New Developments'!$D:$D,'ND Municipalities'!$A32,'New Developments'!$A:$A,'ND Municipalities'!K$1)</f>
        <v>2</v>
      </c>
      <c r="L32" s="25">
        <f t="shared" si="0"/>
        <v>72</v>
      </c>
      <c r="M32" s="25">
        <f t="shared" si="1"/>
        <v>7.2</v>
      </c>
      <c r="N32" s="35">
        <f>IF($L32&lt;&gt;0, SUMIFS('New Developments'!$H:$H,'New Developments'!$D:$D,'ND Municipalities'!$A32,'New Developments'!$E:$E,"Rental")/$L32,"N/A")</f>
        <v>0.61111111111111116</v>
      </c>
      <c r="O32" s="49">
        <f>IF($L32&lt;&gt;0, SUMIFS('New Developments'!$H:$H,'New Developments'!$D:$D,'ND Municipalities'!$A32,'New Developments'!$E:$E,"Homeownership")/$L32,"N/A")</f>
        <v>0.3888888888888889</v>
      </c>
      <c r="P32" s="56">
        <f>_xlfn.MINIFS('New Developments'!$K:$K,'New Developments'!$D:$D,'ND Municipalities'!$A32)</f>
        <v>1</v>
      </c>
      <c r="Q32" s="59">
        <f>_xlfn.MAXIFS('New Developments'!$L:$L,'New Developments'!$D:$D,'ND Municipalities'!$A32)</f>
        <v>1.2</v>
      </c>
      <c r="R32" s="53">
        <f>SUMIFS('New Developments'!$H:$H,'New Developments'!$D:$D,'ND Municipalities'!$A32,'New Developments'!$K:$K,"&lt;=.3")/$L32</f>
        <v>0</v>
      </c>
      <c r="S32" s="53">
        <f>SUMIFS('New Developments'!$H:$H,'New Developments'!$D:$D,'ND Municipalities'!$A32,'New Developments'!$K:$K,"&lt;=.5")/$L32</f>
        <v>0</v>
      </c>
      <c r="T32" s="53">
        <f>SUMIFS('New Developments'!$H:$H,'New Developments'!$D:$D,'ND Municipalities'!$A32,'New Developments'!$L:$L,"&lt;=.8")/$L32</f>
        <v>0</v>
      </c>
      <c r="U32" s="53">
        <f>SUMIFS('New Developments'!$H:$H,'New Developments'!$D:$D,'ND Municipalities'!$A32,'New Developments'!$L:$L,"&lt;=1")/$L32</f>
        <v>0.16666666666666666</v>
      </c>
      <c r="V32" s="53">
        <f>SUMIFS('New Developments'!$H:$H,'New Developments'!$D:$D,'ND Municipalities'!$A32,'New Developments'!$L:$L,"=1.2")/$L32</f>
        <v>0.19444444444444445</v>
      </c>
    </row>
    <row r="33" spans="1:22" x14ac:dyDescent="0.35">
      <c r="A33" s="27" t="s">
        <v>88</v>
      </c>
      <c r="B33" s="14">
        <f>SUMIFS('New Developments'!$H:$H,'New Developments'!$D:$D,'ND Municipalities'!$A33,'New Developments'!$A:$A,'ND Municipalities'!B$1)</f>
        <v>10</v>
      </c>
      <c r="C33" s="14">
        <f>SUMIFS('New Developments'!$H:$H,'New Developments'!$D:$D,'ND Municipalities'!$A33,'New Developments'!$A:$A,'ND Municipalities'!C$1)</f>
        <v>20</v>
      </c>
      <c r="D33" s="14">
        <f>SUMIFS('New Developments'!$H:$H,'New Developments'!$D:$D,'ND Municipalities'!$A33,'New Developments'!$A:$A,'ND Municipalities'!D$1)</f>
        <v>11</v>
      </c>
      <c r="E33" s="14">
        <f>SUMIFS('New Developments'!$H:$H,'New Developments'!$D:$D,'ND Municipalities'!$A33,'New Developments'!$A:$A,'ND Municipalities'!E$1)</f>
        <v>0</v>
      </c>
      <c r="F33" s="14">
        <f>SUMIFS('New Developments'!$H:$H,'New Developments'!$D:$D,'ND Municipalities'!$A33,'New Developments'!$A:$A,'ND Municipalities'!F$1)</f>
        <v>13</v>
      </c>
      <c r="G33" s="14">
        <f>SUMIFS('New Developments'!$H:$H,'New Developments'!$D:$D,'ND Municipalities'!$A33,'New Developments'!$A:$A,'ND Municipalities'!G$1)</f>
        <v>6</v>
      </c>
      <c r="H33" s="14">
        <f>SUMIFS('New Developments'!$H:$H,'New Developments'!$D:$D,'ND Municipalities'!$A33,'New Developments'!$A:$A,'ND Municipalities'!H$1)</f>
        <v>0</v>
      </c>
      <c r="I33" s="14">
        <f>SUMIFS('New Developments'!$H:$H,'New Developments'!$D:$D,'ND Municipalities'!$A33,'New Developments'!$A:$A,'ND Municipalities'!I$1)</f>
        <v>0</v>
      </c>
      <c r="J33" s="14">
        <f>SUMIFS('New Developments'!$H:$H,'New Developments'!$D:$D,'ND Municipalities'!$A33,'New Developments'!$A:$A,'ND Municipalities'!J$1)</f>
        <v>0</v>
      </c>
      <c r="K33" s="14">
        <f>SUMIFS('New Developments'!$H:$H,'New Developments'!$D:$D,'ND Municipalities'!$A33,'New Developments'!$A:$A,'ND Municipalities'!K$1)</f>
        <v>0</v>
      </c>
      <c r="L33" s="25">
        <f t="shared" si="0"/>
        <v>60</v>
      </c>
      <c r="M33" s="25">
        <f t="shared" si="1"/>
        <v>6</v>
      </c>
      <c r="N33" s="35">
        <f>IF($L33&lt;&gt;0, SUMIFS('New Developments'!$H:$H,'New Developments'!$D:$D,'ND Municipalities'!$A33,'New Developments'!$E:$E,"Rental")/$L33,"N/A")</f>
        <v>0.7</v>
      </c>
      <c r="O33" s="49">
        <f>IF($L33&lt;&gt;0, SUMIFS('New Developments'!$H:$H,'New Developments'!$D:$D,'ND Municipalities'!$A33,'New Developments'!$E:$E,"Homeownership")/$L33,"N/A")</f>
        <v>0.3</v>
      </c>
      <c r="P33" s="56">
        <f>_xlfn.MINIFS('New Developments'!$K:$K,'New Developments'!$D:$D,'ND Municipalities'!$A33)</f>
        <v>0.5</v>
      </c>
      <c r="Q33" s="59">
        <f>_xlfn.MAXIFS('New Developments'!$L:$L,'New Developments'!$D:$D,'ND Municipalities'!$A33)</f>
        <v>1.2</v>
      </c>
      <c r="R33" s="53">
        <f>SUMIFS('New Developments'!$H:$H,'New Developments'!$D:$D,'ND Municipalities'!$A33,'New Developments'!$K:$K,"&lt;=.3")/$L33</f>
        <v>0</v>
      </c>
      <c r="S33" s="53">
        <f>SUMIFS('New Developments'!$H:$H,'New Developments'!$D:$D,'ND Municipalities'!$A33,'New Developments'!$K:$K,"&lt;=.5")/$L33</f>
        <v>0.56666666666666665</v>
      </c>
      <c r="T33" s="53">
        <f>SUMIFS('New Developments'!$H:$H,'New Developments'!$D:$D,'ND Municipalities'!$A33,'New Developments'!$L:$L,"&lt;=.8")/$L33</f>
        <v>0.6166666666666667</v>
      </c>
      <c r="U33" s="53">
        <f>SUMIFS('New Developments'!$H:$H,'New Developments'!$D:$D,'ND Municipalities'!$A33,'New Developments'!$L:$L,"&lt;=1")/$L33</f>
        <v>0.78333333333333333</v>
      </c>
      <c r="V33" s="53">
        <f>SUMIFS('New Developments'!$H:$H,'New Developments'!$D:$D,'ND Municipalities'!$A33,'New Developments'!$L:$L,"=1.2")/$L33</f>
        <v>0.11666666666666667</v>
      </c>
    </row>
    <row r="34" spans="1:22" x14ac:dyDescent="0.35">
      <c r="A34" s="27" t="s">
        <v>202</v>
      </c>
      <c r="B34" s="14">
        <f>SUMIFS('New Developments'!$H:$H,'New Developments'!$D:$D,'ND Municipalities'!$A34,'New Developments'!$A:$A,'ND Municipalities'!B$1)</f>
        <v>0</v>
      </c>
      <c r="C34" s="14">
        <f>SUMIFS('New Developments'!$H:$H,'New Developments'!$D:$D,'ND Municipalities'!$A34,'New Developments'!$A:$A,'ND Municipalities'!C$1)</f>
        <v>4</v>
      </c>
      <c r="D34" s="14">
        <f>SUMIFS('New Developments'!$H:$H,'New Developments'!$D:$D,'ND Municipalities'!$A34,'New Developments'!$A:$A,'ND Municipalities'!D$1)</f>
        <v>0</v>
      </c>
      <c r="E34" s="14">
        <f>SUMIFS('New Developments'!$H:$H,'New Developments'!$D:$D,'ND Municipalities'!$A34,'New Developments'!$A:$A,'ND Municipalities'!E$1)</f>
        <v>1</v>
      </c>
      <c r="F34" s="14">
        <f>SUMIFS('New Developments'!$H:$H,'New Developments'!$D:$D,'ND Municipalities'!$A34,'New Developments'!$A:$A,'ND Municipalities'!F$1)</f>
        <v>0</v>
      </c>
      <c r="G34" s="14">
        <f>SUMIFS('New Developments'!$H:$H,'New Developments'!$D:$D,'ND Municipalities'!$A34,'New Developments'!$A:$A,'ND Municipalities'!G$1)</f>
        <v>5</v>
      </c>
      <c r="H34" s="14">
        <f>SUMIFS('New Developments'!$H:$H,'New Developments'!$D:$D,'ND Municipalities'!$A34,'New Developments'!$A:$A,'ND Municipalities'!H$1)</f>
        <v>13</v>
      </c>
      <c r="I34" s="14">
        <f>SUMIFS('New Developments'!$H:$H,'New Developments'!$D:$D,'ND Municipalities'!$A34,'New Developments'!$A:$A,'ND Municipalities'!I$1)</f>
        <v>0</v>
      </c>
      <c r="J34" s="14">
        <f>SUMIFS('New Developments'!$H:$H,'New Developments'!$D:$D,'ND Municipalities'!$A34,'New Developments'!$A:$A,'ND Municipalities'!J$1)</f>
        <v>0</v>
      </c>
      <c r="K34" s="14">
        <f>SUMIFS('New Developments'!$H:$H,'New Developments'!$D:$D,'ND Municipalities'!$A34,'New Developments'!$A:$A,'ND Municipalities'!K$1)</f>
        <v>0</v>
      </c>
      <c r="L34" s="25">
        <f t="shared" si="0"/>
        <v>23</v>
      </c>
      <c r="M34" s="25">
        <f t="shared" si="1"/>
        <v>2.2999999999999998</v>
      </c>
      <c r="N34" s="35">
        <f>IF($L34&lt;&gt;0, SUMIFS('New Developments'!$H:$H,'New Developments'!$D:$D,'ND Municipalities'!$A34,'New Developments'!$E:$E,"Rental")/$L34,"N/A")</f>
        <v>0.56521739130434778</v>
      </c>
      <c r="O34" s="49">
        <f>IF($L34&lt;&gt;0, SUMIFS('New Developments'!$H:$H,'New Developments'!$D:$D,'ND Municipalities'!$A34,'New Developments'!$E:$E,"Homeownership")/$L34,"N/A")</f>
        <v>0.43478260869565216</v>
      </c>
      <c r="P34" s="56">
        <f>_xlfn.MINIFS('New Developments'!$K:$K,'New Developments'!$D:$D,'ND Municipalities'!$A34)</f>
        <v>0.5</v>
      </c>
      <c r="Q34" s="59">
        <f>_xlfn.MAXIFS('New Developments'!$L:$L,'New Developments'!$D:$D,'ND Municipalities'!$A34)</f>
        <v>0.8</v>
      </c>
      <c r="R34" s="53">
        <f>SUMIFS('New Developments'!$H:$H,'New Developments'!$D:$D,'ND Municipalities'!$A34,'New Developments'!$K:$K,"&lt;=.3")/$L34</f>
        <v>0</v>
      </c>
      <c r="S34" s="53">
        <f>SUMIFS('New Developments'!$H:$H,'New Developments'!$D:$D,'ND Municipalities'!$A34,'New Developments'!$K:$K,"&lt;=.5")/$L34</f>
        <v>0.56521739130434778</v>
      </c>
      <c r="T34" s="53">
        <f>SUMIFS('New Developments'!$H:$H,'New Developments'!$D:$D,'ND Municipalities'!$A34,'New Developments'!$L:$L,"&lt;=.8")/$L34</f>
        <v>1</v>
      </c>
      <c r="U34" s="53">
        <f>SUMIFS('New Developments'!$H:$H,'New Developments'!$D:$D,'ND Municipalities'!$A34,'New Developments'!$L:$L,"&lt;=1")/$L34</f>
        <v>1</v>
      </c>
      <c r="V34" s="53">
        <f>SUMIFS('New Developments'!$H:$H,'New Developments'!$D:$D,'ND Municipalities'!$A34,'New Developments'!$L:$L,"=1.2")/$L34</f>
        <v>0</v>
      </c>
    </row>
    <row r="35" spans="1:22" x14ac:dyDescent="0.35">
      <c r="A35" s="27" t="s">
        <v>727</v>
      </c>
      <c r="B35" s="14">
        <f>SUMIFS('New Developments'!$H:$H,'New Developments'!$D:$D,'ND Municipalities'!$A35,'New Developments'!$A:$A,'ND Municipalities'!B$1)</f>
        <v>0</v>
      </c>
      <c r="C35" s="14">
        <f>SUMIFS('New Developments'!$H:$H,'New Developments'!$D:$D,'ND Municipalities'!$A35,'New Developments'!$A:$A,'ND Municipalities'!C$1)</f>
        <v>0</v>
      </c>
      <c r="D35" s="14">
        <f>SUMIFS('New Developments'!$H:$H,'New Developments'!$D:$D,'ND Municipalities'!$A35,'New Developments'!$A:$A,'ND Municipalities'!D$1)</f>
        <v>0</v>
      </c>
      <c r="E35" s="14">
        <f>SUMIFS('New Developments'!$H:$H,'New Developments'!$D:$D,'ND Municipalities'!$A35,'New Developments'!$A:$A,'ND Municipalities'!E$1)</f>
        <v>0</v>
      </c>
      <c r="F35" s="14">
        <f>SUMIFS('New Developments'!$H:$H,'New Developments'!$D:$D,'ND Municipalities'!$A35,'New Developments'!$A:$A,'ND Municipalities'!F$1)</f>
        <v>0</v>
      </c>
      <c r="G35" s="14">
        <f>SUMIFS('New Developments'!$H:$H,'New Developments'!$D:$D,'ND Municipalities'!$A35,'New Developments'!$A:$A,'ND Municipalities'!G$1)</f>
        <v>0</v>
      </c>
      <c r="H35" s="14">
        <f>SUMIFS('New Developments'!$H:$H,'New Developments'!$D:$D,'ND Municipalities'!$A35,'New Developments'!$A:$A,'ND Municipalities'!H$1)</f>
        <v>0</v>
      </c>
      <c r="I35" s="14">
        <f>SUMIFS('New Developments'!$H:$H,'New Developments'!$D:$D,'ND Municipalities'!$A35,'New Developments'!$A:$A,'ND Municipalities'!I$1)</f>
        <v>0</v>
      </c>
      <c r="J35" s="14">
        <f>SUMIFS('New Developments'!$H:$H,'New Developments'!$D:$D,'ND Municipalities'!$A35,'New Developments'!$A:$A,'ND Municipalities'!J$1)</f>
        <v>0</v>
      </c>
      <c r="K35" s="14">
        <f>SUMIFS('New Developments'!$H:$H,'New Developments'!$D:$D,'ND Municipalities'!$A35,'New Developments'!$A:$A,'ND Municipalities'!K$1)</f>
        <v>0</v>
      </c>
      <c r="L35" s="25">
        <f t="shared" si="0"/>
        <v>0</v>
      </c>
      <c r="M35" s="25">
        <f t="shared" si="1"/>
        <v>0</v>
      </c>
      <c r="N35" s="38" t="str">
        <f>IF($L35&lt;&gt;0, SUMIFS('New Developments'!$H:$H,'New Developments'!$D:$D,'ND Municipalities'!$A35,'New Developments'!$E:$E,"Rental")/$L35,"N/A")</f>
        <v>N/A</v>
      </c>
      <c r="O35" s="50" t="str">
        <f>IF($L35&lt;&gt;0, SUMIFS('New Developments'!$H:$H,'New Developments'!$D:$D,'ND Municipalities'!$A35,'New Developments'!$E:$E,"Homeownership")/$L35,"N/A")</f>
        <v>N/A</v>
      </c>
      <c r="P35" s="56" t="s">
        <v>730</v>
      </c>
      <c r="Q35" s="59" t="s">
        <v>730</v>
      </c>
      <c r="R35" s="56" t="s">
        <v>730</v>
      </c>
      <c r="S35" s="56" t="s">
        <v>730</v>
      </c>
      <c r="T35" s="56" t="s">
        <v>730</v>
      </c>
      <c r="U35" s="56" t="s">
        <v>730</v>
      </c>
      <c r="V35" s="56" t="s">
        <v>730</v>
      </c>
    </row>
    <row r="36" spans="1:22" x14ac:dyDescent="0.35">
      <c r="A36" s="27" t="s">
        <v>39</v>
      </c>
      <c r="B36" s="14">
        <f>SUMIFS('New Developments'!$H:$H,'New Developments'!$D:$D,'ND Municipalities'!$A36,'New Developments'!$A:$A,'ND Municipalities'!B$1)</f>
        <v>0</v>
      </c>
      <c r="C36" s="14">
        <f>SUMIFS('New Developments'!$H:$H,'New Developments'!$D:$D,'ND Municipalities'!$A36,'New Developments'!$A:$A,'ND Municipalities'!C$1)</f>
        <v>10</v>
      </c>
      <c r="D36" s="14">
        <f>SUMIFS('New Developments'!$H:$H,'New Developments'!$D:$D,'ND Municipalities'!$A36,'New Developments'!$A:$A,'ND Municipalities'!D$1)</f>
        <v>0</v>
      </c>
      <c r="E36" s="14">
        <f>SUMIFS('New Developments'!$H:$H,'New Developments'!$D:$D,'ND Municipalities'!$A36,'New Developments'!$A:$A,'ND Municipalities'!E$1)</f>
        <v>2</v>
      </c>
      <c r="F36" s="14">
        <f>SUMIFS('New Developments'!$H:$H,'New Developments'!$D:$D,'ND Municipalities'!$A36,'New Developments'!$A:$A,'ND Municipalities'!F$1)</f>
        <v>1</v>
      </c>
      <c r="G36" s="14">
        <f>SUMIFS('New Developments'!$H:$H,'New Developments'!$D:$D,'ND Municipalities'!$A36,'New Developments'!$A:$A,'ND Municipalities'!G$1)</f>
        <v>1</v>
      </c>
      <c r="H36" s="14">
        <f>SUMIFS('New Developments'!$H:$H,'New Developments'!$D:$D,'ND Municipalities'!$A36,'New Developments'!$A:$A,'ND Municipalities'!H$1)</f>
        <v>10</v>
      </c>
      <c r="I36" s="14">
        <f>SUMIFS('New Developments'!$H:$H,'New Developments'!$D:$D,'ND Municipalities'!$A36,'New Developments'!$A:$A,'ND Municipalities'!I$1)</f>
        <v>4</v>
      </c>
      <c r="J36" s="14">
        <f>SUMIFS('New Developments'!$H:$H,'New Developments'!$D:$D,'ND Municipalities'!$A36,'New Developments'!$A:$A,'ND Municipalities'!J$1)</f>
        <v>1</v>
      </c>
      <c r="K36" s="14">
        <f>SUMIFS('New Developments'!$H:$H,'New Developments'!$D:$D,'ND Municipalities'!$A36,'New Developments'!$A:$A,'ND Municipalities'!K$1)</f>
        <v>0</v>
      </c>
      <c r="L36" s="25">
        <f t="shared" si="0"/>
        <v>29</v>
      </c>
      <c r="M36" s="25">
        <f t="shared" si="1"/>
        <v>2.9</v>
      </c>
      <c r="N36" s="35">
        <f>IF($L36&lt;&gt;0, SUMIFS('New Developments'!$H:$H,'New Developments'!$D:$D,'ND Municipalities'!$A36,'New Developments'!$E:$E,"Rental")/$L36,"N/A")</f>
        <v>0.82758620689655171</v>
      </c>
      <c r="O36" s="49">
        <f>IF($L36&lt;&gt;0, SUMIFS('New Developments'!$H:$H,'New Developments'!$D:$D,'ND Municipalities'!$A36,'New Developments'!$E:$E,"Homeownership")/$L36,"N/A")</f>
        <v>0.17241379310344829</v>
      </c>
      <c r="P36" s="56">
        <f>_xlfn.MINIFS('New Developments'!$K:$K,'New Developments'!$D:$D,'ND Municipalities'!$A36)</f>
        <v>0.5</v>
      </c>
      <c r="Q36" s="59">
        <f>_xlfn.MAXIFS('New Developments'!$L:$L,'New Developments'!$D:$D,'ND Municipalities'!$A36)</f>
        <v>0.8</v>
      </c>
      <c r="R36" s="53">
        <f>SUMIFS('New Developments'!$H:$H,'New Developments'!$D:$D,'ND Municipalities'!$A36,'New Developments'!$K:$K,"&lt;=.3")/$L36</f>
        <v>0</v>
      </c>
      <c r="S36" s="53">
        <f>SUMIFS('New Developments'!$H:$H,'New Developments'!$D:$D,'ND Municipalities'!$A36,'New Developments'!$K:$K,"&lt;=.5")/$L36</f>
        <v>0.75862068965517238</v>
      </c>
      <c r="T36" s="53">
        <f>SUMIFS('New Developments'!$H:$H,'New Developments'!$D:$D,'ND Municipalities'!$A36,'New Developments'!$L:$L,"&lt;=.8")/$L36</f>
        <v>0.89655172413793105</v>
      </c>
      <c r="U36" s="53">
        <f>SUMIFS('New Developments'!$H:$H,'New Developments'!$D:$D,'ND Municipalities'!$A36,'New Developments'!$L:$L,"&lt;=1")/$L36</f>
        <v>0.89655172413793105</v>
      </c>
      <c r="V36" s="53">
        <f>SUMIFS('New Developments'!$H:$H,'New Developments'!$D:$D,'ND Municipalities'!$A36,'New Developments'!$L:$L,"=1.2")/$L36</f>
        <v>0</v>
      </c>
    </row>
    <row r="37" spans="1:22" x14ac:dyDescent="0.35">
      <c r="A37" s="27" t="s">
        <v>728</v>
      </c>
      <c r="B37" s="14">
        <f>SUMIFS('New Developments'!$H:$H,'New Developments'!$D:$D,'ND Municipalities'!$A37,'New Developments'!$A:$A,'ND Municipalities'!B$1)</f>
        <v>0</v>
      </c>
      <c r="C37" s="14">
        <f>SUMIFS('New Developments'!$H:$H,'New Developments'!$D:$D,'ND Municipalities'!$A37,'New Developments'!$A:$A,'ND Municipalities'!C$1)</f>
        <v>0</v>
      </c>
      <c r="D37" s="14">
        <f>SUMIFS('New Developments'!$H:$H,'New Developments'!$D:$D,'ND Municipalities'!$A37,'New Developments'!$A:$A,'ND Municipalities'!D$1)</f>
        <v>0</v>
      </c>
      <c r="E37" s="14">
        <f>SUMIFS('New Developments'!$H:$H,'New Developments'!$D:$D,'ND Municipalities'!$A37,'New Developments'!$A:$A,'ND Municipalities'!E$1)</f>
        <v>0</v>
      </c>
      <c r="F37" s="14">
        <f>SUMIFS('New Developments'!$H:$H,'New Developments'!$D:$D,'ND Municipalities'!$A37,'New Developments'!$A:$A,'ND Municipalities'!F$1)</f>
        <v>0</v>
      </c>
      <c r="G37" s="14">
        <f>SUMIFS('New Developments'!$H:$H,'New Developments'!$D:$D,'ND Municipalities'!$A37,'New Developments'!$A:$A,'ND Municipalities'!G$1)</f>
        <v>0</v>
      </c>
      <c r="H37" s="14">
        <f>SUMIFS('New Developments'!$H:$H,'New Developments'!$D:$D,'ND Municipalities'!$A37,'New Developments'!$A:$A,'ND Municipalities'!H$1)</f>
        <v>0</v>
      </c>
      <c r="I37" s="14">
        <f>SUMIFS('New Developments'!$H:$H,'New Developments'!$D:$D,'ND Municipalities'!$A37,'New Developments'!$A:$A,'ND Municipalities'!I$1)</f>
        <v>0</v>
      </c>
      <c r="J37" s="14">
        <f>SUMIFS('New Developments'!$H:$H,'New Developments'!$D:$D,'ND Municipalities'!$A37,'New Developments'!$A:$A,'ND Municipalities'!J$1)</f>
        <v>0</v>
      </c>
      <c r="K37" s="14">
        <f>SUMIFS('New Developments'!$H:$H,'New Developments'!$D:$D,'ND Municipalities'!$A37,'New Developments'!$A:$A,'ND Municipalities'!K$1)</f>
        <v>0</v>
      </c>
      <c r="L37" s="25">
        <f t="shared" si="0"/>
        <v>0</v>
      </c>
      <c r="M37" s="25">
        <f t="shared" si="1"/>
        <v>0</v>
      </c>
      <c r="N37" s="38" t="str">
        <f>IF($L37&lt;&gt;0, SUMIFS('New Developments'!$H:$H,'New Developments'!$D:$D,'ND Municipalities'!$A37,'New Developments'!$E:$E,"Rental")/$L37,"N/A")</f>
        <v>N/A</v>
      </c>
      <c r="O37" s="50" t="str">
        <f>IF($L37&lt;&gt;0, SUMIFS('New Developments'!$H:$H,'New Developments'!$D:$D,'ND Municipalities'!$A37,'New Developments'!$E:$E,"Homeownership")/$L37,"N/A")</f>
        <v>N/A</v>
      </c>
      <c r="P37" s="56" t="s">
        <v>730</v>
      </c>
      <c r="Q37" s="59" t="s">
        <v>730</v>
      </c>
      <c r="R37" s="56" t="s">
        <v>730</v>
      </c>
      <c r="S37" s="56" t="s">
        <v>730</v>
      </c>
      <c r="T37" s="56" t="s">
        <v>730</v>
      </c>
      <c r="U37" s="56" t="s">
        <v>730</v>
      </c>
      <c r="V37" s="56" t="s">
        <v>730</v>
      </c>
    </row>
    <row r="38" spans="1:22" x14ac:dyDescent="0.35">
      <c r="A38" s="27" t="s">
        <v>38</v>
      </c>
      <c r="B38" s="14">
        <f>SUMIFS('New Developments'!$H:$H,'New Developments'!$D:$D,'ND Municipalities'!$A38,'New Developments'!$A:$A,'ND Municipalities'!B$1)</f>
        <v>2</v>
      </c>
      <c r="C38" s="14">
        <f>SUMIFS('New Developments'!$H:$H,'New Developments'!$D:$D,'ND Municipalities'!$A38,'New Developments'!$A:$A,'ND Municipalities'!C$1)</f>
        <v>1</v>
      </c>
      <c r="D38" s="14">
        <f>SUMIFS('New Developments'!$H:$H,'New Developments'!$D:$D,'ND Municipalities'!$A38,'New Developments'!$A:$A,'ND Municipalities'!D$1)</f>
        <v>8</v>
      </c>
      <c r="E38" s="14">
        <f>SUMIFS('New Developments'!$H:$H,'New Developments'!$D:$D,'ND Municipalities'!$A38,'New Developments'!$A:$A,'ND Municipalities'!E$1)</f>
        <v>0</v>
      </c>
      <c r="F38" s="14">
        <f>SUMIFS('New Developments'!$H:$H,'New Developments'!$D:$D,'ND Municipalities'!$A38,'New Developments'!$A:$A,'ND Municipalities'!F$1)</f>
        <v>0</v>
      </c>
      <c r="G38" s="14">
        <f>SUMIFS('New Developments'!$H:$H,'New Developments'!$D:$D,'ND Municipalities'!$A38,'New Developments'!$A:$A,'ND Municipalities'!G$1)</f>
        <v>0</v>
      </c>
      <c r="H38" s="14">
        <f>SUMIFS('New Developments'!$H:$H,'New Developments'!$D:$D,'ND Municipalities'!$A38,'New Developments'!$A:$A,'ND Municipalities'!H$1)</f>
        <v>0</v>
      </c>
      <c r="I38" s="14">
        <f>SUMIFS('New Developments'!$H:$H,'New Developments'!$D:$D,'ND Municipalities'!$A38,'New Developments'!$A:$A,'ND Municipalities'!I$1)</f>
        <v>0</v>
      </c>
      <c r="J38" s="14">
        <f>SUMIFS('New Developments'!$H:$H,'New Developments'!$D:$D,'ND Municipalities'!$A38,'New Developments'!$A:$A,'ND Municipalities'!J$1)</f>
        <v>0</v>
      </c>
      <c r="K38" s="14">
        <f>SUMIFS('New Developments'!$H:$H,'New Developments'!$D:$D,'ND Municipalities'!$A38,'New Developments'!$A:$A,'ND Municipalities'!K$1)</f>
        <v>0</v>
      </c>
      <c r="L38" s="25">
        <f t="shared" si="0"/>
        <v>11</v>
      </c>
      <c r="M38" s="25">
        <f t="shared" si="1"/>
        <v>1.1000000000000001</v>
      </c>
      <c r="N38" s="35">
        <f>IF($L38&lt;&gt;0, SUMIFS('New Developments'!$H:$H,'New Developments'!$D:$D,'ND Municipalities'!$A38,'New Developments'!$E:$E,"Rental")/$L38,"N/A")</f>
        <v>1</v>
      </c>
      <c r="O38" s="49">
        <f>IF($L38&lt;&gt;0, SUMIFS('New Developments'!$H:$H,'New Developments'!$D:$D,'ND Municipalities'!$A38,'New Developments'!$E:$E,"Homeownership")/$L38,"N/A")</f>
        <v>0</v>
      </c>
      <c r="P38" s="56">
        <f>_xlfn.MINIFS('New Developments'!$K:$K,'New Developments'!$D:$D,'ND Municipalities'!$A38)</f>
        <v>0.5</v>
      </c>
      <c r="Q38" s="59">
        <f>_xlfn.MAXIFS('New Developments'!$L:$L,'New Developments'!$D:$D,'ND Municipalities'!$A38)</f>
        <v>0.6</v>
      </c>
      <c r="R38" s="53">
        <f>SUMIFS('New Developments'!$H:$H,'New Developments'!$D:$D,'ND Municipalities'!$A38,'New Developments'!$K:$K,"&lt;=.3")/$L38</f>
        <v>0</v>
      </c>
      <c r="S38" s="53">
        <f>SUMIFS('New Developments'!$H:$H,'New Developments'!$D:$D,'ND Municipalities'!$A38,'New Developments'!$K:$K,"&lt;=.5")/$L38</f>
        <v>0.27272727272727271</v>
      </c>
      <c r="T38" s="53">
        <f>SUMIFS('New Developments'!$H:$H,'New Developments'!$D:$D,'ND Municipalities'!$A38,'New Developments'!$L:$L,"&lt;=.8")/$L38</f>
        <v>0.54545454545454541</v>
      </c>
      <c r="U38" s="53">
        <f>SUMIFS('New Developments'!$H:$H,'New Developments'!$D:$D,'ND Municipalities'!$A38,'New Developments'!$L:$L,"&lt;=1")/$L38</f>
        <v>0.54545454545454541</v>
      </c>
      <c r="V38" s="53">
        <f>SUMIFS('New Developments'!$H:$H,'New Developments'!$D:$D,'ND Municipalities'!$A38,'New Developments'!$L:$L,"=1.2")/$L38</f>
        <v>0</v>
      </c>
    </row>
    <row r="39" spans="1:22" x14ac:dyDescent="0.35">
      <c r="A39" s="27" t="s">
        <v>95</v>
      </c>
      <c r="B39" s="14">
        <f>SUMIFS('New Developments'!$H:$H,'New Developments'!$D:$D,'ND Municipalities'!$A39,'New Developments'!$A:$A,'ND Municipalities'!B$1)</f>
        <v>4</v>
      </c>
      <c r="C39" s="14">
        <f>SUMIFS('New Developments'!$H:$H,'New Developments'!$D:$D,'ND Municipalities'!$A39,'New Developments'!$A:$A,'ND Municipalities'!C$1)</f>
        <v>0</v>
      </c>
      <c r="D39" s="14">
        <f>SUMIFS('New Developments'!$H:$H,'New Developments'!$D:$D,'ND Municipalities'!$A39,'New Developments'!$A:$A,'ND Municipalities'!D$1)</f>
        <v>6</v>
      </c>
      <c r="E39" s="14">
        <f>SUMIFS('New Developments'!$H:$H,'New Developments'!$D:$D,'ND Municipalities'!$A39,'New Developments'!$A:$A,'ND Municipalities'!E$1)</f>
        <v>11</v>
      </c>
      <c r="F39" s="14">
        <f>SUMIFS('New Developments'!$H:$H,'New Developments'!$D:$D,'ND Municipalities'!$A39,'New Developments'!$A:$A,'ND Municipalities'!F$1)</f>
        <v>0</v>
      </c>
      <c r="G39" s="14">
        <f>SUMIFS('New Developments'!$H:$H,'New Developments'!$D:$D,'ND Municipalities'!$A39,'New Developments'!$A:$A,'ND Municipalities'!G$1)</f>
        <v>5</v>
      </c>
      <c r="H39" s="14">
        <f>SUMIFS('New Developments'!$H:$H,'New Developments'!$D:$D,'ND Municipalities'!$A39,'New Developments'!$A:$A,'ND Municipalities'!H$1)</f>
        <v>0</v>
      </c>
      <c r="I39" s="14">
        <f>SUMIFS('New Developments'!$H:$H,'New Developments'!$D:$D,'ND Municipalities'!$A39,'New Developments'!$A:$A,'ND Municipalities'!I$1)</f>
        <v>0</v>
      </c>
      <c r="J39" s="14">
        <f>SUMIFS('New Developments'!$H:$H,'New Developments'!$D:$D,'ND Municipalities'!$A39,'New Developments'!$A:$A,'ND Municipalities'!J$1)</f>
        <v>0</v>
      </c>
      <c r="K39" s="14">
        <f>SUMIFS('New Developments'!$H:$H,'New Developments'!$D:$D,'ND Municipalities'!$A39,'New Developments'!$A:$A,'ND Municipalities'!K$1)</f>
        <v>0</v>
      </c>
      <c r="L39" s="25">
        <f t="shared" si="0"/>
        <v>26</v>
      </c>
      <c r="M39" s="25">
        <f t="shared" si="1"/>
        <v>2.6</v>
      </c>
      <c r="N39" s="35">
        <f>IF($L39&lt;&gt;0, SUMIFS('New Developments'!$H:$H,'New Developments'!$D:$D,'ND Municipalities'!$A39,'New Developments'!$E:$E,"Rental")/$L39,"N/A")</f>
        <v>0.61538461538461542</v>
      </c>
      <c r="O39" s="49">
        <f>IF($L39&lt;&gt;0, SUMIFS('New Developments'!$H:$H,'New Developments'!$D:$D,'ND Municipalities'!$A39,'New Developments'!$E:$E,"Homeownership")/$L39,"N/A")</f>
        <v>0.38461538461538464</v>
      </c>
      <c r="P39" s="56">
        <f>_xlfn.MINIFS('New Developments'!$K:$K,'New Developments'!$D:$D,'ND Municipalities'!$A39)</f>
        <v>0.5</v>
      </c>
      <c r="Q39" s="59">
        <f>_xlfn.MAXIFS('New Developments'!$L:$L,'New Developments'!$D:$D,'ND Municipalities'!$A39)</f>
        <v>1.2</v>
      </c>
      <c r="R39" s="53">
        <f>SUMIFS('New Developments'!$H:$H,'New Developments'!$D:$D,'ND Municipalities'!$A39,'New Developments'!$K:$K,"&lt;=.3")/$L39</f>
        <v>0</v>
      </c>
      <c r="S39" s="53">
        <f>SUMIFS('New Developments'!$H:$H,'New Developments'!$D:$D,'ND Municipalities'!$A39,'New Developments'!$K:$K,"&lt;=.5")/$L39</f>
        <v>0.61538461538461542</v>
      </c>
      <c r="T39" s="53">
        <f>SUMIFS('New Developments'!$H:$H,'New Developments'!$D:$D,'ND Municipalities'!$A39,'New Developments'!$L:$L,"&lt;=.8")/$L39</f>
        <v>0.96153846153846156</v>
      </c>
      <c r="U39" s="53">
        <f>SUMIFS('New Developments'!$H:$H,'New Developments'!$D:$D,'ND Municipalities'!$A39,'New Developments'!$L:$L,"&lt;=1")/$L39</f>
        <v>0.96153846153846156</v>
      </c>
      <c r="V39" s="53">
        <f>SUMIFS('New Developments'!$H:$H,'New Developments'!$D:$D,'ND Municipalities'!$A39,'New Developments'!$L:$L,"=1.2")/$L39</f>
        <v>3.8461538461538464E-2</v>
      </c>
    </row>
    <row r="40" spans="1:22" x14ac:dyDescent="0.35">
      <c r="A40" s="27" t="s">
        <v>216</v>
      </c>
      <c r="B40" s="14">
        <f>SUMIFS('New Developments'!$H:$H,'New Developments'!$D:$D,'ND Municipalities'!$A40,'New Developments'!$A:$A,'ND Municipalities'!B$1)</f>
        <v>0</v>
      </c>
      <c r="C40" s="14">
        <f>SUMIFS('New Developments'!$H:$H,'New Developments'!$D:$D,'ND Municipalities'!$A40,'New Developments'!$A:$A,'ND Municipalities'!C$1)</f>
        <v>26</v>
      </c>
      <c r="D40" s="14">
        <f>SUMIFS('New Developments'!$H:$H,'New Developments'!$D:$D,'ND Municipalities'!$A40,'New Developments'!$A:$A,'ND Municipalities'!D$1)</f>
        <v>8</v>
      </c>
      <c r="E40" s="14">
        <f>SUMIFS('New Developments'!$H:$H,'New Developments'!$D:$D,'ND Municipalities'!$A40,'New Developments'!$A:$A,'ND Municipalities'!E$1)</f>
        <v>0</v>
      </c>
      <c r="F40" s="14">
        <f>SUMIFS('New Developments'!$H:$H,'New Developments'!$D:$D,'ND Municipalities'!$A40,'New Developments'!$A:$A,'ND Municipalities'!F$1)</f>
        <v>8</v>
      </c>
      <c r="G40" s="14">
        <f>SUMIFS('New Developments'!$H:$H,'New Developments'!$D:$D,'ND Municipalities'!$A40,'New Developments'!$A:$A,'ND Municipalities'!G$1)</f>
        <v>0</v>
      </c>
      <c r="H40" s="14">
        <f>SUMIFS('New Developments'!$H:$H,'New Developments'!$D:$D,'ND Municipalities'!$A40,'New Developments'!$A:$A,'ND Municipalities'!H$1)</f>
        <v>0</v>
      </c>
      <c r="I40" s="14">
        <f>SUMIFS('New Developments'!$H:$H,'New Developments'!$D:$D,'ND Municipalities'!$A40,'New Developments'!$A:$A,'ND Municipalities'!I$1)</f>
        <v>0</v>
      </c>
      <c r="J40" s="14">
        <f>SUMIFS('New Developments'!$H:$H,'New Developments'!$D:$D,'ND Municipalities'!$A40,'New Developments'!$A:$A,'ND Municipalities'!J$1)</f>
        <v>6</v>
      </c>
      <c r="K40" s="14">
        <f>SUMIFS('New Developments'!$H:$H,'New Developments'!$D:$D,'ND Municipalities'!$A40,'New Developments'!$A:$A,'ND Municipalities'!K$1)</f>
        <v>0</v>
      </c>
      <c r="L40" s="34">
        <f t="shared" si="0"/>
        <v>48</v>
      </c>
      <c r="M40" s="25">
        <f t="shared" si="1"/>
        <v>4.8</v>
      </c>
      <c r="N40" s="36">
        <f>IF($L40&lt;&gt;0, SUMIFS('New Developments'!$H:$H,'New Developments'!$D:$D,'ND Municipalities'!$A40,'New Developments'!$E:$E,"Rental")/$L40,"N/A")</f>
        <v>1</v>
      </c>
      <c r="O40" s="51">
        <f>IF($L40&lt;&gt;0, SUMIFS('New Developments'!$H:$H,'New Developments'!$D:$D,'ND Municipalities'!$A40,'New Developments'!$E:$E,"Homeownership")/$L40,"N/A")</f>
        <v>0</v>
      </c>
      <c r="P40" s="57">
        <f>_xlfn.MINIFS('New Developments'!$K:$K,'New Developments'!$D:$D,'ND Municipalities'!$A40)</f>
        <v>0.3</v>
      </c>
      <c r="Q40" s="60">
        <f>_xlfn.MAXIFS('New Developments'!$L:$L,'New Developments'!$D:$D,'ND Municipalities'!$A40)</f>
        <v>0.5</v>
      </c>
      <c r="R40" s="54">
        <f>SUMIFS('New Developments'!$H:$H,'New Developments'!$D:$D,'ND Municipalities'!$A40,'New Developments'!$K:$K,"&lt;=.3")/$L40</f>
        <v>0.10416666666666667</v>
      </c>
      <c r="S40" s="54">
        <f>SUMIFS('New Developments'!$H:$H,'New Developments'!$D:$D,'ND Municipalities'!$A40,'New Developments'!$K:$K,"&lt;=.5")/$L40</f>
        <v>0.8125</v>
      </c>
      <c r="T40" s="54">
        <f>SUMIFS('New Developments'!$H:$H,'New Developments'!$D:$D,'ND Municipalities'!$A40,'New Developments'!$L:$L,"&lt;=.8")/$L40</f>
        <v>0.8125</v>
      </c>
      <c r="U40" s="54">
        <f>SUMIFS('New Developments'!$H:$H,'New Developments'!$D:$D,'ND Municipalities'!$A40,'New Developments'!$L:$L,"&lt;=1")/$L40</f>
        <v>0.8125</v>
      </c>
      <c r="V40" s="54">
        <f>SUMIFS('New Developments'!$H:$H,'New Developments'!$D:$D,'ND Municipalities'!$A40,'New Developments'!$L:$L,"=1.2")/$L40</f>
        <v>0</v>
      </c>
    </row>
    <row r="41" spans="1:22" ht="15" thickBot="1" x14ac:dyDescent="0.4">
      <c r="A41" s="65" t="s">
        <v>729</v>
      </c>
      <c r="B41" s="28">
        <f>SUM(B2:B40)</f>
        <v>328</v>
      </c>
      <c r="C41" s="28">
        <f t="shared" ref="C41:K41" si="2">SUM(C2:C40)</f>
        <v>363</v>
      </c>
      <c r="D41" s="28">
        <f t="shared" si="2"/>
        <v>198</v>
      </c>
      <c r="E41" s="28">
        <f t="shared" si="2"/>
        <v>101</v>
      </c>
      <c r="F41" s="28">
        <f t="shared" si="2"/>
        <v>185</v>
      </c>
      <c r="G41" s="28">
        <f t="shared" si="2"/>
        <v>162</v>
      </c>
      <c r="H41" s="28">
        <f t="shared" si="2"/>
        <v>210</v>
      </c>
      <c r="I41" s="28">
        <f t="shared" si="2"/>
        <v>183</v>
      </c>
      <c r="J41" s="28">
        <f t="shared" si="2"/>
        <v>188</v>
      </c>
      <c r="K41" s="28">
        <f t="shared" si="2"/>
        <v>123</v>
      </c>
      <c r="L41" s="26">
        <f t="shared" si="0"/>
        <v>2041</v>
      </c>
      <c r="M41" s="76"/>
      <c r="N41" s="37">
        <f>IF($L41&lt;&gt;0, SUMIF('New Developments'!$E:$E, "Rental", 'New Developments'!$H:$H)/$L41,"N/A")</f>
        <v>0.86575208231259182</v>
      </c>
      <c r="O41" s="37">
        <f>IF($L41&lt;&gt;0, SUMIF('New Developments'!$E:$E, "Homeownership", 'New Developments'!$H:$H)/$L41,"N/A")</f>
        <v>0.13326800587947085</v>
      </c>
      <c r="P41" s="66">
        <f>MIN('New Developments'!K:K)</f>
        <v>0.3</v>
      </c>
      <c r="Q41" s="66">
        <f>MAX('New Developments'!L:L)</f>
        <v>1.2</v>
      </c>
      <c r="R41" s="54">
        <f>SUMIFS('New Developments'!$H:$H,'New Developments'!$K:$K,"&lt;=.3")/$L41</f>
        <v>4.6055854973052424E-2</v>
      </c>
      <c r="S41" s="54">
        <f>SUMIFS('New Developments'!$H:$H,'New Developments'!$K:$K,"&lt;=.5")/$L41</f>
        <v>0.48750612444879959</v>
      </c>
      <c r="T41" s="54">
        <f>SUMIFS('New Developments'!$H:$H,'New Developments'!$K:$K,"&lt;=.8")/$L41</f>
        <v>0.76433121019108285</v>
      </c>
      <c r="U41" s="54">
        <f>SUMIFS('New Developments'!$H:$H,'New Developments'!$K:$K,"&lt;=1")/$L41</f>
        <v>0.77609015188633024</v>
      </c>
      <c r="V41" s="54">
        <f>SUMIFS('New Developments'!$H:$H,'New Developments'!$K:$K,"=1.2")/$L41</f>
        <v>2.5967662910338071E-2</v>
      </c>
    </row>
    <row r="42" spans="1:22" ht="15" thickTop="1" x14ac:dyDescent="0.35"/>
  </sheetData>
  <conditionalFormatting sqref="N2:O40">
    <cfRule type="colorScale" priority="52">
      <colorScale>
        <cfvo type="min"/>
        <cfvo type="max"/>
        <color theme="0"/>
        <color theme="8" tint="0.39997558519241921"/>
      </colorScale>
    </cfRule>
  </conditionalFormatting>
  <conditionalFormatting sqref="P2:P19 P21:P40">
    <cfRule type="top10" dxfId="6" priority="51" bottom="1" rank="5"/>
  </conditionalFormatting>
  <conditionalFormatting sqref="Q2:Q19 Q21:Q40">
    <cfRule type="top10" dxfId="5" priority="50" rank="5"/>
  </conditionalFormatting>
  <conditionalFormatting sqref="P20">
    <cfRule type="top10" dxfId="4" priority="43" bottom="1" rank="5"/>
  </conditionalFormatting>
  <conditionalFormatting sqref="Q20">
    <cfRule type="top10" dxfId="3" priority="42" rank="5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79647-9FB7-4932-A675-8FA94A714553}">
  <dimension ref="A1:V42"/>
  <sheetViews>
    <sheetView workbookViewId="0">
      <pane xSplit="1" ySplit="1" topLeftCell="B11" activePane="bottomRight" state="frozen"/>
      <selection pane="topRight" activeCell="B1" sqref="B1"/>
      <selection pane="bottomLeft" activeCell="A2" sqref="A2"/>
      <selection pane="bottomRight"/>
    </sheetView>
  </sheetViews>
  <sheetFormatPr defaultColWidth="9.08984375" defaultRowHeight="14.5" x14ac:dyDescent="0.35"/>
  <cols>
    <col min="1" max="1" width="14.54296875" style="23" bestFit="1" customWidth="1"/>
    <col min="2" max="6" width="0" style="23" hidden="1" customWidth="1"/>
    <col min="7" max="13" width="9.08984375" style="23"/>
    <col min="14" max="14" width="13.08984375" style="23" customWidth="1"/>
    <col min="15" max="15" width="12.36328125" style="23" customWidth="1"/>
    <col min="16" max="19" width="12.6328125" style="29" customWidth="1"/>
    <col min="20" max="22" width="12.6328125" style="23" customWidth="1"/>
    <col min="23" max="16384" width="9.08984375" style="23"/>
  </cols>
  <sheetData>
    <row r="1" spans="1:22" ht="29" x14ac:dyDescent="0.35">
      <c r="A1" s="30" t="s">
        <v>3</v>
      </c>
      <c r="B1" s="31">
        <v>2011</v>
      </c>
      <c r="C1" s="31">
        <v>2012</v>
      </c>
      <c r="D1" s="31">
        <v>2013</v>
      </c>
      <c r="E1" s="31">
        <v>2014</v>
      </c>
      <c r="F1" s="31">
        <v>2015</v>
      </c>
      <c r="G1" s="31">
        <v>2016</v>
      </c>
      <c r="H1" s="31">
        <v>2017</v>
      </c>
      <c r="I1" s="31">
        <v>2018</v>
      </c>
      <c r="J1" s="31">
        <v>2019</v>
      </c>
      <c r="K1" s="31">
        <v>2020</v>
      </c>
      <c r="L1" s="33" t="s">
        <v>729</v>
      </c>
      <c r="M1" s="79" t="s">
        <v>819</v>
      </c>
      <c r="N1" s="63" t="s">
        <v>731</v>
      </c>
      <c r="O1" s="64" t="s">
        <v>732</v>
      </c>
      <c r="P1" s="61" t="s">
        <v>737</v>
      </c>
      <c r="Q1" s="62" t="s">
        <v>738</v>
      </c>
      <c r="R1" s="62" t="s">
        <v>758</v>
      </c>
      <c r="S1" s="62" t="s">
        <v>740</v>
      </c>
      <c r="T1" s="62" t="s">
        <v>739</v>
      </c>
      <c r="U1" s="62" t="s">
        <v>759</v>
      </c>
      <c r="V1" s="61" t="s">
        <v>760</v>
      </c>
    </row>
    <row r="2" spans="1:22" x14ac:dyDescent="0.35">
      <c r="A2" s="27" t="s">
        <v>11</v>
      </c>
      <c r="B2" s="14">
        <f>SUMIFS(Preservation!$H:$H,Preservation!$D:$D,'Pres Municipalities'!$A2,Preservation!$A:$A,'Pres Municipalities'!B$1)</f>
        <v>0</v>
      </c>
      <c r="C2" s="14">
        <f>SUMIFS(Preservation!$H:$H,Preservation!$D:$D,'Pres Municipalities'!$A2,Preservation!$A:$A,'Pres Municipalities'!C$1)</f>
        <v>0</v>
      </c>
      <c r="D2" s="14">
        <f>SUMIFS(Preservation!$H:$H,Preservation!$D:$D,'Pres Municipalities'!$A2,Preservation!$A:$A,'Pres Municipalities'!D$1)</f>
        <v>0</v>
      </c>
      <c r="E2" s="14">
        <f>SUMIFS(Preservation!$H:$H,Preservation!$D:$D,'Pres Municipalities'!$A2,Preservation!$A:$A,'Pres Municipalities'!E$1)</f>
        <v>0</v>
      </c>
      <c r="F2" s="14">
        <f>SUMIFS(Preservation!$H:$H,Preservation!$D:$D,'Pres Municipalities'!$A2,Preservation!$A:$A,'Pres Municipalities'!F$1)</f>
        <v>0</v>
      </c>
      <c r="G2" s="14">
        <f>SUMIFS(Preservation!$H:$H,Preservation!$D:$D,'Pres Municipalities'!$A2,Preservation!$A:$A,'Pres Municipalities'!G$1)</f>
        <v>0</v>
      </c>
      <c r="H2" s="14">
        <f>SUMIFS(Preservation!$H:$H,Preservation!$D:$D,'Pres Municipalities'!$A2,Preservation!$A:$A,'Pres Municipalities'!H$1)</f>
        <v>0</v>
      </c>
      <c r="I2" s="14">
        <f>SUMIFS(Preservation!$H:$H,Preservation!$D:$D,'Pres Municipalities'!$A2,Preservation!$A:$A,'Pres Municipalities'!I$1)</f>
        <v>0</v>
      </c>
      <c r="J2" s="14">
        <f>SUMIFS(Preservation!$H:$H,Preservation!$D:$D,'Pres Municipalities'!$A2,Preservation!$A:$A,'Pres Municipalities'!J$1)</f>
        <v>0</v>
      </c>
      <c r="K2" s="14">
        <f>SUMIFS(Preservation!$H:$H,Preservation!$D:$D,'Pres Municipalities'!$A2,Preservation!$A:$A,'Pres Municipalities'!K$1)</f>
        <v>0</v>
      </c>
      <c r="L2" s="25">
        <f>SUM(B2:K2)</f>
        <v>0</v>
      </c>
      <c r="M2" s="25">
        <f>L2/5</f>
        <v>0</v>
      </c>
      <c r="N2" s="35" t="str">
        <f>IF($L2&lt;&gt;0, SUMIFS(Preservation!$H:$H,Preservation!$D:$D,'Pres Municipalities'!$A2,Preservation!$E:$E,"Rental")/$L2,"N/A")</f>
        <v>N/A</v>
      </c>
      <c r="O2" s="35" t="str">
        <f>IF($L2&lt;&gt;0, SUMIFS(Preservation!$H:$H,Preservation!$D:$D,'Pres Municipalities'!$A2,Preservation!$E:$E,"Homeownership")/$L2,"N/A")</f>
        <v>N/A</v>
      </c>
      <c r="P2" s="56" t="str">
        <f>IF(_xlfn.MINIFS(Preservation!$K:$K,Preservation!$D:$D,'Pres Municipalities'!$A2)=0,"N/A",_xlfn.MINIFS(Preservation!$K:$K,Preservation!$D:$D,'Pres Municipalities'!$A2))</f>
        <v>N/A</v>
      </c>
      <c r="Q2" s="58" t="str">
        <f>IF(_xlfn.MAXIFS(Preservation!$L:$L,Preservation!$D:$D,'Pres Municipalities'!$A2)=0,"N/A",_xlfn.MAXIFS(Preservation!$L:$L,Preservation!$D:$D,'Pres Municipalities'!$A2))</f>
        <v>N/A</v>
      </c>
      <c r="R2" s="52" t="str">
        <f>IF($L2=0,"N/A",SUMIFS(Preservation!$H:$H,Preservation!$D:$D,'Pres Municipalities'!$A2,Preservation!$K:$K,"&lt;=.3")/$L2)</f>
        <v>N/A</v>
      </c>
      <c r="S2" s="52" t="str">
        <f>IF($L2=0,"N/A",SUMIFS(Preservation!$H:$H,Preservation!$D:$D,'Pres Municipalities'!$A2,Preservation!$K:$K,"&lt;=.5")/$L2)</f>
        <v>N/A</v>
      </c>
      <c r="T2" s="52" t="str">
        <f>IF($L2=0,"N/A",SUMIFS(Preservation!$H:$H,Preservation!$D:$D,'Pres Municipalities'!$A2,Preservation!$K:$K,"&lt;=.8")/$L2)</f>
        <v>N/A</v>
      </c>
      <c r="U2" s="52" t="str">
        <f>IF($L2=0,"N/A",SUMIFS(Preservation!$H:$H,Preservation!$D:$D,'Pres Municipalities'!$A2,Preservation!$K:$K,"&lt;=1")/$L2)</f>
        <v>N/A</v>
      </c>
      <c r="V2" s="52" t="str">
        <f>IF($L2=0,"N/A",SUMIFS(Preservation!$H:$H,Preservation!$D:$D,'Pres Municipalities'!$A2,Preservation!$K:$K,"=1.2")/$L2)</f>
        <v>N/A</v>
      </c>
    </row>
    <row r="3" spans="1:22" x14ac:dyDescent="0.35">
      <c r="A3" s="27" t="s">
        <v>424</v>
      </c>
      <c r="B3" s="14">
        <f>SUMIFS(Preservation!$H:$H,Preservation!$D:$D,'Pres Municipalities'!$A3,Preservation!$A:$A,'Pres Municipalities'!B$1)</f>
        <v>0</v>
      </c>
      <c r="C3" s="14">
        <f>SUMIFS(Preservation!$H:$H,Preservation!$D:$D,'Pres Municipalities'!$A3,Preservation!$A:$A,'Pres Municipalities'!C$1)</f>
        <v>0</v>
      </c>
      <c r="D3" s="14">
        <f>SUMIFS(Preservation!$H:$H,Preservation!$D:$D,'Pres Municipalities'!$A3,Preservation!$A:$A,'Pres Municipalities'!D$1)</f>
        <v>0</v>
      </c>
      <c r="E3" s="14">
        <f>SUMIFS(Preservation!$H:$H,Preservation!$D:$D,'Pres Municipalities'!$A3,Preservation!$A:$A,'Pres Municipalities'!E$1)</f>
        <v>0</v>
      </c>
      <c r="F3" s="14">
        <f>SUMIFS(Preservation!$H:$H,Preservation!$D:$D,'Pres Municipalities'!$A3,Preservation!$A:$A,'Pres Municipalities'!F$1)</f>
        <v>0</v>
      </c>
      <c r="G3" s="14">
        <f>SUMIFS(Preservation!$H:$H,Preservation!$D:$D,'Pres Municipalities'!$A3,Preservation!$A:$A,'Pres Municipalities'!G$1)</f>
        <v>0</v>
      </c>
      <c r="H3" s="14">
        <f>SUMIFS(Preservation!$H:$H,Preservation!$D:$D,'Pres Municipalities'!$A3,Preservation!$A:$A,'Pres Municipalities'!H$1)</f>
        <v>0</v>
      </c>
      <c r="I3" s="14">
        <f>SUMIFS(Preservation!$H:$H,Preservation!$D:$D,'Pres Municipalities'!$A3,Preservation!$A:$A,'Pres Municipalities'!I$1)</f>
        <v>0</v>
      </c>
      <c r="J3" s="14">
        <f>SUMIFS(Preservation!$H:$H,Preservation!$D:$D,'Pres Municipalities'!$A3,Preservation!$A:$A,'Pres Municipalities'!J$1)</f>
        <v>0</v>
      </c>
      <c r="K3" s="14">
        <f>SUMIFS(Preservation!$H:$H,Preservation!$D:$D,'Pres Municipalities'!$A3,Preservation!$A:$A,'Pres Municipalities'!K$1)</f>
        <v>0</v>
      </c>
      <c r="L3" s="25">
        <f t="shared" ref="L3:L41" si="0">SUM(B3:K3)</f>
        <v>0</v>
      </c>
      <c r="M3" s="25">
        <f t="shared" ref="M3:M40" si="1">L3/5</f>
        <v>0</v>
      </c>
      <c r="N3" s="35" t="str">
        <f>IF($L3&lt;&gt;0, SUMIFS(Preservation!$H:$H,Preservation!$D:$D,'Pres Municipalities'!$A3,Preservation!$E:$E,"Rental")/$L3,"N/A")</f>
        <v>N/A</v>
      </c>
      <c r="O3" s="35" t="str">
        <f>IF($L3&lt;&gt;0, SUMIFS(Preservation!$H:$H,Preservation!$D:$D,'Pres Municipalities'!$A3,Preservation!$E:$E,"Homeownership")/$L3,"N/A")</f>
        <v>N/A</v>
      </c>
      <c r="P3" s="56" t="str">
        <f>IF(_xlfn.MINIFS(Preservation!$K:$K,Preservation!$D:$D,'Pres Municipalities'!$A3)=0,"N/A",_xlfn.MINIFS(Preservation!$K:$K,Preservation!$D:$D,'Pres Municipalities'!$A3))</f>
        <v>N/A</v>
      </c>
      <c r="Q3" s="59" t="str">
        <f>IF(_xlfn.MAXIFS(Preservation!$L:$L,Preservation!$D:$D,'Pres Municipalities'!$A3)=0,"N/A",_xlfn.MAXIFS(Preservation!$L:$L,Preservation!$D:$D,'Pres Municipalities'!$A3))</f>
        <v>N/A</v>
      </c>
      <c r="R3" s="53" t="str">
        <f>IF($L3=0,"N/A",SUMIFS(Preservation!$H:$H,Preservation!$D:$D,'Pres Municipalities'!$A3,Preservation!$K:$K,"&lt;=.3")/$L3)</f>
        <v>N/A</v>
      </c>
      <c r="S3" s="53" t="str">
        <f>IF($L3=0,"N/A",SUMIFS(Preservation!$H:$H,Preservation!$D:$D,'Pres Municipalities'!$A3,Preservation!$K:$K,"&lt;=.5")/$L3)</f>
        <v>N/A</v>
      </c>
      <c r="T3" s="53" t="str">
        <f>IF($L3=0,"N/A",SUMIFS(Preservation!$H:$H,Preservation!$D:$D,'Pres Municipalities'!$A3,Preservation!$K:$K,"&lt;=.8")/$L3)</f>
        <v>N/A</v>
      </c>
      <c r="U3" s="53" t="str">
        <f>IF($L3=0,"N/A",SUMIFS(Preservation!$H:$H,Preservation!$D:$D,'Pres Municipalities'!$A3,Preservation!$K:$K,"&lt;=1")/$L3)</f>
        <v>N/A</v>
      </c>
      <c r="V3" s="53" t="str">
        <f>IF($L3=0,"N/A",SUMIFS(Preservation!$H:$H,Preservation!$D:$D,'Pres Municipalities'!$A3,Preservation!$K:$K,"=1.2")/$L3)</f>
        <v>N/A</v>
      </c>
    </row>
    <row r="4" spans="1:22" x14ac:dyDescent="0.35">
      <c r="A4" s="27" t="s">
        <v>14</v>
      </c>
      <c r="B4" s="14">
        <f>SUMIFS(Preservation!$H:$H,Preservation!$D:$D,'Pres Municipalities'!$A4,Preservation!$A:$A,'Pres Municipalities'!B$1)</f>
        <v>0</v>
      </c>
      <c r="C4" s="14">
        <f>SUMIFS(Preservation!$H:$H,Preservation!$D:$D,'Pres Municipalities'!$A4,Preservation!$A:$A,'Pres Municipalities'!C$1)</f>
        <v>0</v>
      </c>
      <c r="D4" s="14">
        <f>SUMIFS(Preservation!$H:$H,Preservation!$D:$D,'Pres Municipalities'!$A4,Preservation!$A:$A,'Pres Municipalities'!D$1)</f>
        <v>0</v>
      </c>
      <c r="E4" s="14">
        <f>SUMIFS(Preservation!$H:$H,Preservation!$D:$D,'Pres Municipalities'!$A4,Preservation!$A:$A,'Pres Municipalities'!E$1)</f>
        <v>0</v>
      </c>
      <c r="F4" s="14">
        <f>SUMIFS(Preservation!$H:$H,Preservation!$D:$D,'Pres Municipalities'!$A4,Preservation!$A:$A,'Pres Municipalities'!F$1)</f>
        <v>0</v>
      </c>
      <c r="G4" s="14">
        <f>SUMIFS(Preservation!$H:$H,Preservation!$D:$D,'Pres Municipalities'!$A4,Preservation!$A:$A,'Pres Municipalities'!G$1)</f>
        <v>0</v>
      </c>
      <c r="H4" s="14">
        <f>SUMIFS(Preservation!$H:$H,Preservation!$D:$D,'Pres Municipalities'!$A4,Preservation!$A:$A,'Pres Municipalities'!H$1)</f>
        <v>98</v>
      </c>
      <c r="I4" s="14">
        <f>SUMIFS(Preservation!$H:$H,Preservation!$D:$D,'Pres Municipalities'!$A4,Preservation!$A:$A,'Pres Municipalities'!I$1)</f>
        <v>0</v>
      </c>
      <c r="J4" s="14">
        <f>SUMIFS(Preservation!$H:$H,Preservation!$D:$D,'Pres Municipalities'!$A4,Preservation!$A:$A,'Pres Municipalities'!J$1)</f>
        <v>0</v>
      </c>
      <c r="K4" s="14">
        <f>SUMIFS(Preservation!$H:$H,Preservation!$D:$D,'Pres Municipalities'!$A4,Preservation!$A:$A,'Pres Municipalities'!K$1)</f>
        <v>0</v>
      </c>
      <c r="L4" s="25">
        <f t="shared" si="0"/>
        <v>98</v>
      </c>
      <c r="M4" s="25">
        <f t="shared" si="1"/>
        <v>19.600000000000001</v>
      </c>
      <c r="N4" s="35">
        <f>IF($L4&lt;&gt;0, SUMIFS(Preservation!$H:$H,Preservation!$D:$D,'Pres Municipalities'!$A4,Preservation!$E:$E,"Rental")/$L4,"N/A")</f>
        <v>1</v>
      </c>
      <c r="O4" s="35">
        <f>IF($L4&lt;&gt;0, SUMIFS(Preservation!$H:$H,Preservation!$D:$D,'Pres Municipalities'!$A4,Preservation!$E:$E,"Homeownership")/$L4,"N/A")</f>
        <v>0</v>
      </c>
      <c r="P4" s="56">
        <f>IF(_xlfn.MINIFS(Preservation!$K:$K,Preservation!$D:$D,'Pres Municipalities'!$A4)=0,"N/A",_xlfn.MINIFS(Preservation!$K:$K,Preservation!$D:$D,'Pres Municipalities'!$A4))</f>
        <v>0.3</v>
      </c>
      <c r="Q4" s="59">
        <f>IF(_xlfn.MAXIFS(Preservation!$L:$L,Preservation!$D:$D,'Pres Municipalities'!$A4)=0,"N/A",_xlfn.MAXIFS(Preservation!$L:$L,Preservation!$D:$D,'Pres Municipalities'!$A4))</f>
        <v>0.8</v>
      </c>
      <c r="R4" s="53">
        <f>IF($L4=0,"N/A",SUMIFS(Preservation!$H:$H,Preservation!$D:$D,'Pres Municipalities'!$A4,Preservation!$K:$K,"&lt;=.3")/$L4)</f>
        <v>1</v>
      </c>
      <c r="S4" s="53">
        <f>IF($L4=0,"N/A",SUMIFS(Preservation!$H:$H,Preservation!$D:$D,'Pres Municipalities'!$A4,Preservation!$K:$K,"&lt;=.5")/$L4)</f>
        <v>1</v>
      </c>
      <c r="T4" s="53">
        <f>IF($L4=0,"N/A",SUMIFS(Preservation!$H:$H,Preservation!$D:$D,'Pres Municipalities'!$A4,Preservation!$K:$K,"&lt;=.8")/$L4)</f>
        <v>1</v>
      </c>
      <c r="U4" s="53">
        <f>IF($L4=0,"N/A",SUMIFS(Preservation!$H:$H,Preservation!$D:$D,'Pres Municipalities'!$A4,Preservation!$K:$K,"&lt;=1")/$L4)</f>
        <v>1</v>
      </c>
      <c r="V4" s="53">
        <f>IF($L4=0,"N/A",SUMIFS(Preservation!$H:$H,Preservation!$D:$D,'Pres Municipalities'!$A4,Preservation!$K:$K,"=1.2")/$L4)</f>
        <v>0</v>
      </c>
    </row>
    <row r="5" spans="1:22" x14ac:dyDescent="0.35">
      <c r="A5" s="27" t="s">
        <v>16</v>
      </c>
      <c r="B5" s="14">
        <f>SUMIFS(Preservation!$H:$H,Preservation!$D:$D,'Pres Municipalities'!$A5,Preservation!$A:$A,'Pres Municipalities'!B$1)</f>
        <v>0</v>
      </c>
      <c r="C5" s="14">
        <f>SUMIFS(Preservation!$H:$H,Preservation!$D:$D,'Pres Municipalities'!$A5,Preservation!$A:$A,'Pres Municipalities'!C$1)</f>
        <v>0</v>
      </c>
      <c r="D5" s="14">
        <f>SUMIFS(Preservation!$H:$H,Preservation!$D:$D,'Pres Municipalities'!$A5,Preservation!$A:$A,'Pres Municipalities'!D$1)</f>
        <v>0</v>
      </c>
      <c r="E5" s="14">
        <f>SUMIFS(Preservation!$H:$H,Preservation!$D:$D,'Pres Municipalities'!$A5,Preservation!$A:$A,'Pres Municipalities'!E$1)</f>
        <v>0</v>
      </c>
      <c r="F5" s="14">
        <f>SUMIFS(Preservation!$H:$H,Preservation!$D:$D,'Pres Municipalities'!$A5,Preservation!$A:$A,'Pres Municipalities'!F$1)</f>
        <v>0</v>
      </c>
      <c r="G5" s="14">
        <f>SUMIFS(Preservation!$H:$H,Preservation!$D:$D,'Pres Municipalities'!$A5,Preservation!$A:$A,'Pres Municipalities'!G$1)</f>
        <v>0</v>
      </c>
      <c r="H5" s="14">
        <f>SUMIFS(Preservation!$H:$H,Preservation!$D:$D,'Pres Municipalities'!$A5,Preservation!$A:$A,'Pres Municipalities'!H$1)</f>
        <v>0</v>
      </c>
      <c r="I5" s="14">
        <f>SUMIFS(Preservation!$H:$H,Preservation!$D:$D,'Pres Municipalities'!$A5,Preservation!$A:$A,'Pres Municipalities'!I$1)</f>
        <v>0</v>
      </c>
      <c r="J5" s="14">
        <f>SUMIFS(Preservation!$H:$H,Preservation!$D:$D,'Pres Municipalities'!$A5,Preservation!$A:$A,'Pres Municipalities'!J$1)</f>
        <v>0</v>
      </c>
      <c r="K5" s="14">
        <f>SUMIFS(Preservation!$H:$H,Preservation!$D:$D,'Pres Municipalities'!$A5,Preservation!$A:$A,'Pres Municipalities'!K$1)</f>
        <v>0</v>
      </c>
      <c r="L5" s="25">
        <f t="shared" si="0"/>
        <v>0</v>
      </c>
      <c r="M5" s="25">
        <f t="shared" si="1"/>
        <v>0</v>
      </c>
      <c r="N5" s="35" t="str">
        <f>IF($L5&lt;&gt;0, SUMIFS(Preservation!$H:$H,Preservation!$D:$D,'Pres Municipalities'!$A5,Preservation!$E:$E,"Rental")/$L5,"N/A")</f>
        <v>N/A</v>
      </c>
      <c r="O5" s="35" t="str">
        <f>IF($L5&lt;&gt;0, SUMIFS(Preservation!$H:$H,Preservation!$D:$D,'Pres Municipalities'!$A5,Preservation!$E:$E,"Homeownership")/$L5,"N/A")</f>
        <v>N/A</v>
      </c>
      <c r="P5" s="56" t="str">
        <f>IF(_xlfn.MINIFS(Preservation!$K:$K,Preservation!$D:$D,'Pres Municipalities'!$A5)=0,"N/A",_xlfn.MINIFS(Preservation!$K:$K,Preservation!$D:$D,'Pres Municipalities'!$A5))</f>
        <v>N/A</v>
      </c>
      <c r="Q5" s="59" t="str">
        <f>IF(_xlfn.MAXIFS(Preservation!$L:$L,Preservation!$D:$D,'Pres Municipalities'!$A5)=0,"N/A",_xlfn.MAXIFS(Preservation!$L:$L,Preservation!$D:$D,'Pres Municipalities'!$A5))</f>
        <v>N/A</v>
      </c>
      <c r="R5" s="53" t="str">
        <f>IF($L5=0,"N/A",SUMIFS(Preservation!$H:$H,Preservation!$D:$D,'Pres Municipalities'!$A5,Preservation!$K:$K,"&lt;=.3")/$L5)</f>
        <v>N/A</v>
      </c>
      <c r="S5" s="53" t="str">
        <f>IF($L5=0,"N/A",SUMIFS(Preservation!$H:$H,Preservation!$D:$D,'Pres Municipalities'!$A5,Preservation!$K:$K,"&lt;=.5")/$L5)</f>
        <v>N/A</v>
      </c>
      <c r="T5" s="53" t="str">
        <f>IF($L5=0,"N/A",SUMIFS(Preservation!$H:$H,Preservation!$D:$D,'Pres Municipalities'!$A5,Preservation!$K:$K,"&lt;=.8")/$L5)</f>
        <v>N/A</v>
      </c>
      <c r="U5" s="53" t="str">
        <f>IF($L5=0,"N/A",SUMIFS(Preservation!$H:$H,Preservation!$D:$D,'Pres Municipalities'!$A5,Preservation!$K:$K,"&lt;=1")/$L5)</f>
        <v>N/A</v>
      </c>
      <c r="V5" s="53" t="str">
        <f>IF($L5=0,"N/A",SUMIFS(Preservation!$H:$H,Preservation!$D:$D,'Pres Municipalities'!$A5,Preservation!$K:$K,"=1.2")/$L5)</f>
        <v>N/A</v>
      </c>
    </row>
    <row r="6" spans="1:22" x14ac:dyDescent="0.35">
      <c r="A6" s="27" t="s">
        <v>18</v>
      </c>
      <c r="B6" s="14">
        <f>SUMIFS(Preservation!$H:$H,Preservation!$D:$D,'Pres Municipalities'!$A6,Preservation!$A:$A,'Pres Municipalities'!B$1)</f>
        <v>0</v>
      </c>
      <c r="C6" s="14">
        <f>SUMIFS(Preservation!$H:$H,Preservation!$D:$D,'Pres Municipalities'!$A6,Preservation!$A:$A,'Pres Municipalities'!C$1)</f>
        <v>0</v>
      </c>
      <c r="D6" s="14">
        <f>SUMIFS(Preservation!$H:$H,Preservation!$D:$D,'Pres Municipalities'!$A6,Preservation!$A:$A,'Pres Municipalities'!D$1)</f>
        <v>0</v>
      </c>
      <c r="E6" s="14">
        <f>SUMIFS(Preservation!$H:$H,Preservation!$D:$D,'Pres Municipalities'!$A6,Preservation!$A:$A,'Pres Municipalities'!E$1)</f>
        <v>0</v>
      </c>
      <c r="F6" s="14">
        <f>SUMIFS(Preservation!$H:$H,Preservation!$D:$D,'Pres Municipalities'!$A6,Preservation!$A:$A,'Pres Municipalities'!F$1)</f>
        <v>0</v>
      </c>
      <c r="G6" s="14">
        <f>SUMIFS(Preservation!$H:$H,Preservation!$D:$D,'Pres Municipalities'!$A6,Preservation!$A:$A,'Pres Municipalities'!G$1)</f>
        <v>0</v>
      </c>
      <c r="H6" s="14">
        <f>SUMIFS(Preservation!$H:$H,Preservation!$D:$D,'Pres Municipalities'!$A6,Preservation!$A:$A,'Pres Municipalities'!H$1)</f>
        <v>0</v>
      </c>
      <c r="I6" s="14">
        <f>SUMIFS(Preservation!$H:$H,Preservation!$D:$D,'Pres Municipalities'!$A6,Preservation!$A:$A,'Pres Municipalities'!I$1)</f>
        <v>0</v>
      </c>
      <c r="J6" s="14">
        <f>SUMIFS(Preservation!$H:$H,Preservation!$D:$D,'Pres Municipalities'!$A6,Preservation!$A:$A,'Pres Municipalities'!J$1)</f>
        <v>0</v>
      </c>
      <c r="K6" s="14">
        <f>SUMIFS(Preservation!$H:$H,Preservation!$D:$D,'Pres Municipalities'!$A6,Preservation!$A:$A,'Pres Municipalities'!K$1)</f>
        <v>0</v>
      </c>
      <c r="L6" s="25">
        <f t="shared" si="0"/>
        <v>0</v>
      </c>
      <c r="M6" s="25">
        <f t="shared" si="1"/>
        <v>0</v>
      </c>
      <c r="N6" s="35" t="str">
        <f>IF($L6&lt;&gt;0, SUMIFS(Preservation!$H:$H,Preservation!$D:$D,'Pres Municipalities'!$A6,Preservation!$E:$E,"Rental")/$L6,"N/A")</f>
        <v>N/A</v>
      </c>
      <c r="O6" s="35" t="str">
        <f>IF($L6&lt;&gt;0, SUMIFS(Preservation!$H:$H,Preservation!$D:$D,'Pres Municipalities'!$A6,Preservation!$E:$E,"Homeownership")/$L6,"N/A")</f>
        <v>N/A</v>
      </c>
      <c r="P6" s="56" t="str">
        <f>IF(_xlfn.MINIFS(Preservation!$K:$K,Preservation!$D:$D,'Pres Municipalities'!$A6)=0,"N/A",_xlfn.MINIFS(Preservation!$K:$K,Preservation!$D:$D,'Pres Municipalities'!$A6))</f>
        <v>N/A</v>
      </c>
      <c r="Q6" s="59" t="str">
        <f>IF(_xlfn.MAXIFS(Preservation!$L:$L,Preservation!$D:$D,'Pres Municipalities'!$A6)=0,"N/A",_xlfn.MAXIFS(Preservation!$L:$L,Preservation!$D:$D,'Pres Municipalities'!$A6))</f>
        <v>N/A</v>
      </c>
      <c r="R6" s="53" t="str">
        <f>IF($L6=0,"N/A",SUMIFS(Preservation!$H:$H,Preservation!$D:$D,'Pres Municipalities'!$A6,Preservation!$K:$K,"&lt;=.3")/$L6)</f>
        <v>N/A</v>
      </c>
      <c r="S6" s="53" t="str">
        <f>IF($L6=0,"N/A",SUMIFS(Preservation!$H:$H,Preservation!$D:$D,'Pres Municipalities'!$A6,Preservation!$K:$K,"&lt;=.5")/$L6)</f>
        <v>N/A</v>
      </c>
      <c r="T6" s="53" t="str">
        <f>IF($L6=0,"N/A",SUMIFS(Preservation!$H:$H,Preservation!$D:$D,'Pres Municipalities'!$A6,Preservation!$K:$K,"&lt;=.8")/$L6)</f>
        <v>N/A</v>
      </c>
      <c r="U6" s="53" t="str">
        <f>IF($L6=0,"N/A",SUMIFS(Preservation!$H:$H,Preservation!$D:$D,'Pres Municipalities'!$A6,Preservation!$K:$K,"&lt;=1")/$L6)</f>
        <v>N/A</v>
      </c>
      <c r="V6" s="53" t="str">
        <f>IF($L6=0,"N/A",SUMIFS(Preservation!$H:$H,Preservation!$D:$D,'Pres Municipalities'!$A6,Preservation!$K:$K,"=1.2")/$L6)</f>
        <v>N/A</v>
      </c>
    </row>
    <row r="7" spans="1:22" x14ac:dyDescent="0.35">
      <c r="A7" s="27" t="s">
        <v>20</v>
      </c>
      <c r="B7" s="14">
        <f>SUMIFS(Preservation!$H:$H,Preservation!$D:$D,'Pres Municipalities'!$A7,Preservation!$A:$A,'Pres Municipalities'!B$1)</f>
        <v>0</v>
      </c>
      <c r="C7" s="14">
        <f>SUMIFS(Preservation!$H:$H,Preservation!$D:$D,'Pres Municipalities'!$A7,Preservation!$A:$A,'Pres Municipalities'!C$1)</f>
        <v>0</v>
      </c>
      <c r="D7" s="14">
        <f>SUMIFS(Preservation!$H:$H,Preservation!$D:$D,'Pres Municipalities'!$A7,Preservation!$A:$A,'Pres Municipalities'!D$1)</f>
        <v>0</v>
      </c>
      <c r="E7" s="14">
        <f>SUMIFS(Preservation!$H:$H,Preservation!$D:$D,'Pres Municipalities'!$A7,Preservation!$A:$A,'Pres Municipalities'!E$1)</f>
        <v>0</v>
      </c>
      <c r="F7" s="14">
        <f>SUMIFS(Preservation!$H:$H,Preservation!$D:$D,'Pres Municipalities'!$A7,Preservation!$A:$A,'Pres Municipalities'!F$1)</f>
        <v>0</v>
      </c>
      <c r="G7" s="14">
        <f>SUMIFS(Preservation!$H:$H,Preservation!$D:$D,'Pres Municipalities'!$A7,Preservation!$A:$A,'Pres Municipalities'!G$1)</f>
        <v>0</v>
      </c>
      <c r="H7" s="14">
        <f>SUMIFS(Preservation!$H:$H,Preservation!$D:$D,'Pres Municipalities'!$A7,Preservation!$A:$A,'Pres Municipalities'!H$1)</f>
        <v>0</v>
      </c>
      <c r="I7" s="14">
        <f>SUMIFS(Preservation!$H:$H,Preservation!$D:$D,'Pres Municipalities'!$A7,Preservation!$A:$A,'Pres Municipalities'!I$1)</f>
        <v>0</v>
      </c>
      <c r="J7" s="14">
        <f>SUMIFS(Preservation!$H:$H,Preservation!$D:$D,'Pres Municipalities'!$A7,Preservation!$A:$A,'Pres Municipalities'!J$1)</f>
        <v>0</v>
      </c>
      <c r="K7" s="14">
        <f>SUMIFS(Preservation!$H:$H,Preservation!$D:$D,'Pres Municipalities'!$A7,Preservation!$A:$A,'Pres Municipalities'!K$1)</f>
        <v>32</v>
      </c>
      <c r="L7" s="25">
        <f t="shared" si="0"/>
        <v>32</v>
      </c>
      <c r="M7" s="25">
        <f t="shared" si="1"/>
        <v>6.4</v>
      </c>
      <c r="N7" s="35">
        <f>IF($L7&lt;&gt;0, SUMIFS(Preservation!$H:$H,Preservation!$D:$D,'Pres Municipalities'!$A7,Preservation!$E:$E,"Rental")/$L7,"N/A")</f>
        <v>0</v>
      </c>
      <c r="O7" s="35">
        <f>IF($L7&lt;&gt;0, SUMIFS(Preservation!$H:$H,Preservation!$D:$D,'Pres Municipalities'!$A7,Preservation!$E:$E,"Homeownership")/$L7,"N/A")</f>
        <v>0</v>
      </c>
      <c r="P7" s="56" t="str">
        <f>IF(_xlfn.MINIFS(Preservation!$K:$K,Preservation!$D:$D,'Pres Municipalities'!$A7)=0,"N/A",_xlfn.MINIFS(Preservation!$K:$K,Preservation!$D:$D,'Pres Municipalities'!$A7))</f>
        <v>N/A</v>
      </c>
      <c r="Q7" s="59" t="str">
        <f>IF(_xlfn.MAXIFS(Preservation!$L:$L,Preservation!$D:$D,'Pres Municipalities'!$A7)=0,"N/A",_xlfn.MAXIFS(Preservation!$L:$L,Preservation!$D:$D,'Pres Municipalities'!$A7))</f>
        <v>N/A</v>
      </c>
      <c r="R7" s="53">
        <f>IF($L7=0,"N/A",SUMIFS(Preservation!$H:$H,Preservation!$D:$D,'Pres Municipalities'!$A7,Preservation!$K:$K,"&lt;=.3")/$L7)</f>
        <v>0</v>
      </c>
      <c r="S7" s="53">
        <f>IF($L7=0,"N/A",SUMIFS(Preservation!$H:$H,Preservation!$D:$D,'Pres Municipalities'!$A7,Preservation!$K:$K,"&lt;=.5")/$L7)</f>
        <v>0</v>
      </c>
      <c r="T7" s="53">
        <f>IF($L7=0,"N/A",SUMIFS(Preservation!$H:$H,Preservation!$D:$D,'Pres Municipalities'!$A7,Preservation!$K:$K,"&lt;=.8")/$L7)</f>
        <v>0</v>
      </c>
      <c r="U7" s="53">
        <f>IF($L7=0,"N/A",SUMIFS(Preservation!$H:$H,Preservation!$D:$D,'Pres Municipalities'!$A7,Preservation!$K:$K,"&lt;=1")/$L7)</f>
        <v>0</v>
      </c>
      <c r="V7" s="53">
        <f>IF($L7=0,"N/A",SUMIFS(Preservation!$H:$H,Preservation!$D:$D,'Pres Municipalities'!$A7,Preservation!$K:$K,"=1.2")/$L7)</f>
        <v>0</v>
      </c>
    </row>
    <row r="8" spans="1:22" x14ac:dyDescent="0.35">
      <c r="A8" s="27" t="s">
        <v>701</v>
      </c>
      <c r="B8" s="14">
        <f>SUMIFS(Preservation!$H:$H,Preservation!$D:$D,'Pres Municipalities'!$A8,Preservation!$A:$A,'Pres Municipalities'!B$1)</f>
        <v>0</v>
      </c>
      <c r="C8" s="14">
        <f>SUMIFS(Preservation!$H:$H,Preservation!$D:$D,'Pres Municipalities'!$A8,Preservation!$A:$A,'Pres Municipalities'!C$1)</f>
        <v>0</v>
      </c>
      <c r="D8" s="14">
        <f>SUMIFS(Preservation!$H:$H,Preservation!$D:$D,'Pres Municipalities'!$A8,Preservation!$A:$A,'Pres Municipalities'!D$1)</f>
        <v>0</v>
      </c>
      <c r="E8" s="14">
        <f>SUMIFS(Preservation!$H:$H,Preservation!$D:$D,'Pres Municipalities'!$A8,Preservation!$A:$A,'Pres Municipalities'!E$1)</f>
        <v>0</v>
      </c>
      <c r="F8" s="14">
        <f>SUMIFS(Preservation!$H:$H,Preservation!$D:$D,'Pres Municipalities'!$A8,Preservation!$A:$A,'Pres Municipalities'!F$1)</f>
        <v>0</v>
      </c>
      <c r="G8" s="14">
        <f>SUMIFS(Preservation!$H:$H,Preservation!$D:$D,'Pres Municipalities'!$A8,Preservation!$A:$A,'Pres Municipalities'!G$1)</f>
        <v>0</v>
      </c>
      <c r="H8" s="14">
        <f>SUMIFS(Preservation!$H:$H,Preservation!$D:$D,'Pres Municipalities'!$A8,Preservation!$A:$A,'Pres Municipalities'!H$1)</f>
        <v>0</v>
      </c>
      <c r="I8" s="14">
        <f>SUMIFS(Preservation!$H:$H,Preservation!$D:$D,'Pres Municipalities'!$A8,Preservation!$A:$A,'Pres Municipalities'!I$1)</f>
        <v>127</v>
      </c>
      <c r="J8" s="14">
        <f>SUMIFS(Preservation!$H:$H,Preservation!$D:$D,'Pres Municipalities'!$A8,Preservation!$A:$A,'Pres Municipalities'!J$1)</f>
        <v>0</v>
      </c>
      <c r="K8" s="14">
        <f>SUMIFS(Preservation!$H:$H,Preservation!$D:$D,'Pres Municipalities'!$A8,Preservation!$A:$A,'Pres Municipalities'!K$1)</f>
        <v>0</v>
      </c>
      <c r="L8" s="25">
        <f t="shared" si="0"/>
        <v>127</v>
      </c>
      <c r="M8" s="25">
        <f t="shared" si="1"/>
        <v>25.4</v>
      </c>
      <c r="N8" s="35">
        <f>IF($L8&lt;&gt;0, SUMIFS(Preservation!$H:$H,Preservation!$D:$D,'Pres Municipalities'!$A8,Preservation!$E:$E,"Rental")/$L8,"N/A")</f>
        <v>1</v>
      </c>
      <c r="O8" s="35">
        <f>IF($L8&lt;&gt;0, SUMIFS(Preservation!$H:$H,Preservation!$D:$D,'Pres Municipalities'!$A8,Preservation!$E:$E,"Homeownership")/$L8,"N/A")</f>
        <v>0</v>
      </c>
      <c r="P8" s="56">
        <f>IF(_xlfn.MINIFS(Preservation!$K:$K,Preservation!$D:$D,'Pres Municipalities'!$A8)=0,"N/A",_xlfn.MINIFS(Preservation!$K:$K,Preservation!$D:$D,'Pres Municipalities'!$A8))</f>
        <v>0.3</v>
      </c>
      <c r="Q8" s="59">
        <f>IF(_xlfn.MAXIFS(Preservation!$L:$L,Preservation!$D:$D,'Pres Municipalities'!$A8)=0,"N/A",_xlfn.MAXIFS(Preservation!$L:$L,Preservation!$D:$D,'Pres Municipalities'!$A8))</f>
        <v>0.8</v>
      </c>
      <c r="R8" s="56">
        <f>IF($L8=0,"N/A",SUMIFS(Preservation!$H:$H,Preservation!$D:$D,'Pres Municipalities'!$A8,Preservation!$K:$K,"&lt;=.3")/$L8)</f>
        <v>1</v>
      </c>
      <c r="S8" s="56">
        <f>IF($L8=0,"N/A",SUMIFS(Preservation!$H:$H,Preservation!$D:$D,'Pres Municipalities'!$A8,Preservation!$K:$K,"&lt;=.5")/$L8)</f>
        <v>1</v>
      </c>
      <c r="T8" s="56">
        <f>IF($L8=0,"N/A",SUMIFS(Preservation!$H:$H,Preservation!$D:$D,'Pres Municipalities'!$A8,Preservation!$K:$K,"&lt;=.8")/$L8)</f>
        <v>1</v>
      </c>
      <c r="U8" s="56">
        <f>IF($L8=0,"N/A",SUMIFS(Preservation!$H:$H,Preservation!$D:$D,'Pres Municipalities'!$A8,Preservation!$K:$K,"&lt;=1")/$L8)</f>
        <v>1</v>
      </c>
      <c r="V8" s="56">
        <f>IF($L8=0,"N/A",SUMIFS(Preservation!$H:$H,Preservation!$D:$D,'Pres Municipalities'!$A8,Preservation!$K:$K,"=1.2")/$L8)</f>
        <v>0</v>
      </c>
    </row>
    <row r="9" spans="1:22" x14ac:dyDescent="0.35">
      <c r="A9" s="27" t="s">
        <v>22</v>
      </c>
      <c r="B9" s="14">
        <f>SUMIFS(Preservation!$H:$H,Preservation!$D:$D,'Pres Municipalities'!$A9,Preservation!$A:$A,'Pres Municipalities'!B$1)</f>
        <v>0</v>
      </c>
      <c r="C9" s="14">
        <f>SUMIFS(Preservation!$H:$H,Preservation!$D:$D,'Pres Municipalities'!$A9,Preservation!$A:$A,'Pres Municipalities'!C$1)</f>
        <v>0</v>
      </c>
      <c r="D9" s="14">
        <f>SUMIFS(Preservation!$H:$H,Preservation!$D:$D,'Pres Municipalities'!$A9,Preservation!$A:$A,'Pres Municipalities'!D$1)</f>
        <v>0</v>
      </c>
      <c r="E9" s="14">
        <f>SUMIFS(Preservation!$H:$H,Preservation!$D:$D,'Pres Municipalities'!$A9,Preservation!$A:$A,'Pres Municipalities'!E$1)</f>
        <v>0</v>
      </c>
      <c r="F9" s="14">
        <f>SUMIFS(Preservation!$H:$H,Preservation!$D:$D,'Pres Municipalities'!$A9,Preservation!$A:$A,'Pres Municipalities'!F$1)</f>
        <v>0</v>
      </c>
      <c r="G9" s="14">
        <f>SUMIFS(Preservation!$H:$H,Preservation!$D:$D,'Pres Municipalities'!$A9,Preservation!$A:$A,'Pres Municipalities'!G$1)</f>
        <v>0</v>
      </c>
      <c r="H9" s="14">
        <f>SUMIFS(Preservation!$H:$H,Preservation!$D:$D,'Pres Municipalities'!$A9,Preservation!$A:$A,'Pres Municipalities'!H$1)</f>
        <v>130</v>
      </c>
      <c r="I9" s="14">
        <f>SUMIFS(Preservation!$H:$H,Preservation!$D:$D,'Pres Municipalities'!$A9,Preservation!$A:$A,'Pres Municipalities'!I$1)</f>
        <v>0</v>
      </c>
      <c r="J9" s="14">
        <f>SUMIFS(Preservation!$H:$H,Preservation!$D:$D,'Pres Municipalities'!$A9,Preservation!$A:$A,'Pres Municipalities'!J$1)</f>
        <v>0</v>
      </c>
      <c r="K9" s="14">
        <f>SUMIFS(Preservation!$H:$H,Preservation!$D:$D,'Pres Municipalities'!$A9,Preservation!$A:$A,'Pres Municipalities'!K$1)</f>
        <v>0</v>
      </c>
      <c r="L9" s="25">
        <f t="shared" si="0"/>
        <v>130</v>
      </c>
      <c r="M9" s="25">
        <f t="shared" si="1"/>
        <v>26</v>
      </c>
      <c r="N9" s="35">
        <f>IF($L9&lt;&gt;0, SUMIFS(Preservation!$H:$H,Preservation!$D:$D,'Pres Municipalities'!$A9,Preservation!$E:$E,"Rental")/$L9,"N/A")</f>
        <v>1</v>
      </c>
      <c r="O9" s="35">
        <f>IF($L9&lt;&gt;0, SUMIFS(Preservation!$H:$H,Preservation!$D:$D,'Pres Municipalities'!$A9,Preservation!$E:$E,"Homeownership")/$L9,"N/A")</f>
        <v>0</v>
      </c>
      <c r="P9" s="56">
        <f>IF(_xlfn.MINIFS(Preservation!$K:$K,Preservation!$D:$D,'Pres Municipalities'!$A9)=0,"N/A",_xlfn.MINIFS(Preservation!$K:$K,Preservation!$D:$D,'Pres Municipalities'!$A9))</f>
        <v>0.3</v>
      </c>
      <c r="Q9" s="59">
        <f>IF(_xlfn.MAXIFS(Preservation!$L:$L,Preservation!$D:$D,'Pres Municipalities'!$A9)=0,"N/A",_xlfn.MAXIFS(Preservation!$L:$L,Preservation!$D:$D,'Pres Municipalities'!$A9))</f>
        <v>0.8</v>
      </c>
      <c r="R9" s="53">
        <f>IF($L9=0,"N/A",SUMIFS(Preservation!$H:$H,Preservation!$D:$D,'Pres Municipalities'!$A9,Preservation!$K:$K,"&lt;=.3")/$L9)</f>
        <v>1</v>
      </c>
      <c r="S9" s="53">
        <f>IF($L9=0,"N/A",SUMIFS(Preservation!$H:$H,Preservation!$D:$D,'Pres Municipalities'!$A9,Preservation!$K:$K,"&lt;=.5")/$L9)</f>
        <v>1</v>
      </c>
      <c r="T9" s="53">
        <f>IF($L9=0,"N/A",SUMIFS(Preservation!$H:$H,Preservation!$D:$D,'Pres Municipalities'!$A9,Preservation!$K:$K,"&lt;=.8")/$L9)</f>
        <v>1</v>
      </c>
      <c r="U9" s="53">
        <f>IF($L9=0,"N/A",SUMIFS(Preservation!$H:$H,Preservation!$D:$D,'Pres Municipalities'!$A9,Preservation!$K:$K,"&lt;=1")/$L9)</f>
        <v>1</v>
      </c>
      <c r="V9" s="53">
        <f>IF($L9=0,"N/A",SUMIFS(Preservation!$H:$H,Preservation!$D:$D,'Pres Municipalities'!$A9,Preservation!$K:$K,"=1.2")/$L9)</f>
        <v>0</v>
      </c>
    </row>
    <row r="10" spans="1:22" x14ac:dyDescent="0.35">
      <c r="A10" s="27" t="s">
        <v>24</v>
      </c>
      <c r="B10" s="14">
        <f>SUMIFS(Preservation!$H:$H,Preservation!$D:$D,'Pres Municipalities'!$A10,Preservation!$A:$A,'Pres Municipalities'!B$1)</f>
        <v>0</v>
      </c>
      <c r="C10" s="14">
        <f>SUMIFS(Preservation!$H:$H,Preservation!$D:$D,'Pres Municipalities'!$A10,Preservation!$A:$A,'Pres Municipalities'!C$1)</f>
        <v>0</v>
      </c>
      <c r="D10" s="14">
        <f>SUMIFS(Preservation!$H:$H,Preservation!$D:$D,'Pres Municipalities'!$A10,Preservation!$A:$A,'Pres Municipalities'!D$1)</f>
        <v>0</v>
      </c>
      <c r="E10" s="14">
        <f>SUMIFS(Preservation!$H:$H,Preservation!$D:$D,'Pres Municipalities'!$A10,Preservation!$A:$A,'Pres Municipalities'!E$1)</f>
        <v>0</v>
      </c>
      <c r="F10" s="14">
        <f>SUMIFS(Preservation!$H:$H,Preservation!$D:$D,'Pres Municipalities'!$A10,Preservation!$A:$A,'Pres Municipalities'!F$1)</f>
        <v>0</v>
      </c>
      <c r="G10" s="14">
        <f>SUMIFS(Preservation!$H:$H,Preservation!$D:$D,'Pres Municipalities'!$A10,Preservation!$A:$A,'Pres Municipalities'!G$1)</f>
        <v>0</v>
      </c>
      <c r="H10" s="14">
        <f>SUMIFS(Preservation!$H:$H,Preservation!$D:$D,'Pres Municipalities'!$A10,Preservation!$A:$A,'Pres Municipalities'!H$1)</f>
        <v>0</v>
      </c>
      <c r="I10" s="14">
        <f>SUMIFS(Preservation!$H:$H,Preservation!$D:$D,'Pres Municipalities'!$A10,Preservation!$A:$A,'Pres Municipalities'!I$1)</f>
        <v>0</v>
      </c>
      <c r="J10" s="14">
        <f>SUMIFS(Preservation!$H:$H,Preservation!$D:$D,'Pres Municipalities'!$A10,Preservation!$A:$A,'Pres Municipalities'!J$1)</f>
        <v>0</v>
      </c>
      <c r="K10" s="14">
        <f>SUMIFS(Preservation!$H:$H,Preservation!$D:$D,'Pres Municipalities'!$A10,Preservation!$A:$A,'Pres Municipalities'!K$1)</f>
        <v>0</v>
      </c>
      <c r="L10" s="25">
        <f t="shared" si="0"/>
        <v>0</v>
      </c>
      <c r="M10" s="25">
        <f t="shared" si="1"/>
        <v>0</v>
      </c>
      <c r="N10" s="35" t="str">
        <f>IF($L10&lt;&gt;0, SUMIFS(Preservation!$H:$H,Preservation!$D:$D,'Pres Municipalities'!$A10,Preservation!$E:$E,"Rental")/$L10,"N/A")</f>
        <v>N/A</v>
      </c>
      <c r="O10" s="35" t="str">
        <f>IF($L10&lt;&gt;0, SUMIFS(Preservation!$H:$H,Preservation!$D:$D,'Pres Municipalities'!$A10,Preservation!$E:$E,"Homeownership")/$L10,"N/A")</f>
        <v>N/A</v>
      </c>
      <c r="P10" s="56" t="str">
        <f>IF(_xlfn.MINIFS(Preservation!$K:$K,Preservation!$D:$D,'Pres Municipalities'!$A10)=0,"N/A",_xlfn.MINIFS(Preservation!$K:$K,Preservation!$D:$D,'Pres Municipalities'!$A10))</f>
        <v>N/A</v>
      </c>
      <c r="Q10" s="59" t="str">
        <f>IF(_xlfn.MAXIFS(Preservation!$L:$L,Preservation!$D:$D,'Pres Municipalities'!$A10)=0,"N/A",_xlfn.MAXIFS(Preservation!$L:$L,Preservation!$D:$D,'Pres Municipalities'!$A10))</f>
        <v>N/A</v>
      </c>
      <c r="R10" s="53" t="str">
        <f>IF($L10=0,"N/A",SUMIFS(Preservation!$H:$H,Preservation!$D:$D,'Pres Municipalities'!$A10,Preservation!$K:$K,"&lt;=.3")/$L10)</f>
        <v>N/A</v>
      </c>
      <c r="S10" s="53" t="str">
        <f>IF($L10=0,"N/A",SUMIFS(Preservation!$H:$H,Preservation!$D:$D,'Pres Municipalities'!$A10,Preservation!$K:$K,"&lt;=.5")/$L10)</f>
        <v>N/A</v>
      </c>
      <c r="T10" s="53" t="str">
        <f>IF($L10=0,"N/A",SUMIFS(Preservation!$H:$H,Preservation!$D:$D,'Pres Municipalities'!$A10,Preservation!$K:$K,"&lt;=.8")/$L10)</f>
        <v>N/A</v>
      </c>
      <c r="U10" s="53" t="str">
        <f>IF($L10=0,"N/A",SUMIFS(Preservation!$H:$H,Preservation!$D:$D,'Pres Municipalities'!$A10,Preservation!$K:$K,"&lt;=1")/$L10)</f>
        <v>N/A</v>
      </c>
      <c r="V10" s="53" t="str">
        <f>IF($L10=0,"N/A",SUMIFS(Preservation!$H:$H,Preservation!$D:$D,'Pres Municipalities'!$A10,Preservation!$K:$K,"=1.2")/$L10)</f>
        <v>N/A</v>
      </c>
    </row>
    <row r="11" spans="1:22" x14ac:dyDescent="0.35">
      <c r="A11" s="27" t="s">
        <v>142</v>
      </c>
      <c r="B11" s="14">
        <f>SUMIFS(Preservation!$H:$H,Preservation!$D:$D,'Pres Municipalities'!$A11,Preservation!$A:$A,'Pres Municipalities'!B$1)</f>
        <v>0</v>
      </c>
      <c r="C11" s="14">
        <f>SUMIFS(Preservation!$H:$H,Preservation!$D:$D,'Pres Municipalities'!$A11,Preservation!$A:$A,'Pres Municipalities'!C$1)</f>
        <v>0</v>
      </c>
      <c r="D11" s="14">
        <f>SUMIFS(Preservation!$H:$H,Preservation!$D:$D,'Pres Municipalities'!$A11,Preservation!$A:$A,'Pres Municipalities'!D$1)</f>
        <v>0</v>
      </c>
      <c r="E11" s="14">
        <f>SUMIFS(Preservation!$H:$H,Preservation!$D:$D,'Pres Municipalities'!$A11,Preservation!$A:$A,'Pres Municipalities'!E$1)</f>
        <v>0</v>
      </c>
      <c r="F11" s="14">
        <f>SUMIFS(Preservation!$H:$H,Preservation!$D:$D,'Pres Municipalities'!$A11,Preservation!$A:$A,'Pres Municipalities'!F$1)</f>
        <v>0</v>
      </c>
      <c r="G11" s="14">
        <f>SUMIFS(Preservation!$H:$H,Preservation!$D:$D,'Pres Municipalities'!$A11,Preservation!$A:$A,'Pres Municipalities'!G$1)</f>
        <v>0</v>
      </c>
      <c r="H11" s="14">
        <f>SUMIFS(Preservation!$H:$H,Preservation!$D:$D,'Pres Municipalities'!$A11,Preservation!$A:$A,'Pres Municipalities'!H$1)</f>
        <v>0</v>
      </c>
      <c r="I11" s="14">
        <f>SUMIFS(Preservation!$H:$H,Preservation!$D:$D,'Pres Municipalities'!$A11,Preservation!$A:$A,'Pres Municipalities'!I$1)</f>
        <v>0</v>
      </c>
      <c r="J11" s="14">
        <f>SUMIFS(Preservation!$H:$H,Preservation!$D:$D,'Pres Municipalities'!$A11,Preservation!$A:$A,'Pres Municipalities'!J$1)</f>
        <v>0</v>
      </c>
      <c r="K11" s="14">
        <f>SUMIFS(Preservation!$H:$H,Preservation!$D:$D,'Pres Municipalities'!$A11,Preservation!$A:$A,'Pres Municipalities'!K$1)</f>
        <v>0</v>
      </c>
      <c r="L11" s="25">
        <f t="shared" si="0"/>
        <v>0</v>
      </c>
      <c r="M11" s="25">
        <f t="shared" si="1"/>
        <v>0</v>
      </c>
      <c r="N11" s="35" t="str">
        <f>IF($L11&lt;&gt;0, SUMIFS(Preservation!$H:$H,Preservation!$D:$D,'Pres Municipalities'!$A11,Preservation!$E:$E,"Rental")/$L11,"N/A")</f>
        <v>N/A</v>
      </c>
      <c r="O11" s="35" t="str">
        <f>IF($L11&lt;&gt;0, SUMIFS(Preservation!$H:$H,Preservation!$D:$D,'Pres Municipalities'!$A11,Preservation!$E:$E,"Homeownership")/$L11,"N/A")</f>
        <v>N/A</v>
      </c>
      <c r="P11" s="56" t="str">
        <f>IF(_xlfn.MINIFS(Preservation!$K:$K,Preservation!$D:$D,'Pres Municipalities'!$A11)=0,"N/A",_xlfn.MINIFS(Preservation!$K:$K,Preservation!$D:$D,'Pres Municipalities'!$A11))</f>
        <v>N/A</v>
      </c>
      <c r="Q11" s="59" t="str">
        <f>IF(_xlfn.MAXIFS(Preservation!$L:$L,Preservation!$D:$D,'Pres Municipalities'!$A11)=0,"N/A",_xlfn.MAXIFS(Preservation!$L:$L,Preservation!$D:$D,'Pres Municipalities'!$A11))</f>
        <v>N/A</v>
      </c>
      <c r="R11" s="53" t="str">
        <f>IF($L11=0,"N/A",SUMIFS(Preservation!$H:$H,Preservation!$D:$D,'Pres Municipalities'!$A11,Preservation!$K:$K,"&lt;=.3")/$L11)</f>
        <v>N/A</v>
      </c>
      <c r="S11" s="53" t="str">
        <f>IF($L11=0,"N/A",SUMIFS(Preservation!$H:$H,Preservation!$D:$D,'Pres Municipalities'!$A11,Preservation!$K:$K,"&lt;=.5")/$L11)</f>
        <v>N/A</v>
      </c>
      <c r="T11" s="53" t="str">
        <f>IF($L11=0,"N/A",SUMIFS(Preservation!$H:$H,Preservation!$D:$D,'Pres Municipalities'!$A11,Preservation!$K:$K,"&lt;=.8")/$L11)</f>
        <v>N/A</v>
      </c>
      <c r="U11" s="53" t="str">
        <f>IF($L11=0,"N/A",SUMIFS(Preservation!$H:$H,Preservation!$D:$D,'Pres Municipalities'!$A11,Preservation!$K:$K,"&lt;=1")/$L11)</f>
        <v>N/A</v>
      </c>
      <c r="V11" s="53" t="str">
        <f>IF($L11=0,"N/A",SUMIFS(Preservation!$H:$H,Preservation!$D:$D,'Pres Municipalities'!$A11,Preservation!$K:$K,"=1.2")/$L11)</f>
        <v>N/A</v>
      </c>
    </row>
    <row r="12" spans="1:22" x14ac:dyDescent="0.35">
      <c r="A12" s="27" t="s">
        <v>144</v>
      </c>
      <c r="B12" s="14">
        <f>SUMIFS(Preservation!$H:$H,Preservation!$D:$D,'Pres Municipalities'!$A12,Preservation!$A:$A,'Pres Municipalities'!B$1)</f>
        <v>0</v>
      </c>
      <c r="C12" s="14">
        <f>SUMIFS(Preservation!$H:$H,Preservation!$D:$D,'Pres Municipalities'!$A12,Preservation!$A:$A,'Pres Municipalities'!C$1)</f>
        <v>0</v>
      </c>
      <c r="D12" s="14">
        <f>SUMIFS(Preservation!$H:$H,Preservation!$D:$D,'Pres Municipalities'!$A12,Preservation!$A:$A,'Pres Municipalities'!D$1)</f>
        <v>0</v>
      </c>
      <c r="E12" s="14">
        <f>SUMIFS(Preservation!$H:$H,Preservation!$D:$D,'Pres Municipalities'!$A12,Preservation!$A:$A,'Pres Municipalities'!E$1)</f>
        <v>0</v>
      </c>
      <c r="F12" s="14">
        <f>SUMIFS(Preservation!$H:$H,Preservation!$D:$D,'Pres Municipalities'!$A12,Preservation!$A:$A,'Pres Municipalities'!F$1)</f>
        <v>0</v>
      </c>
      <c r="G12" s="14">
        <f>SUMIFS(Preservation!$H:$H,Preservation!$D:$D,'Pres Municipalities'!$A12,Preservation!$A:$A,'Pres Municipalities'!G$1)</f>
        <v>0</v>
      </c>
      <c r="H12" s="14">
        <f>SUMIFS(Preservation!$H:$H,Preservation!$D:$D,'Pres Municipalities'!$A12,Preservation!$A:$A,'Pres Municipalities'!H$1)</f>
        <v>0</v>
      </c>
      <c r="I12" s="14">
        <f>SUMIFS(Preservation!$H:$H,Preservation!$D:$D,'Pres Municipalities'!$A12,Preservation!$A:$A,'Pres Municipalities'!I$1)</f>
        <v>0</v>
      </c>
      <c r="J12" s="14">
        <f>SUMIFS(Preservation!$H:$H,Preservation!$D:$D,'Pres Municipalities'!$A12,Preservation!$A:$A,'Pres Municipalities'!J$1)</f>
        <v>0</v>
      </c>
      <c r="K12" s="14">
        <f>SUMIFS(Preservation!$H:$H,Preservation!$D:$D,'Pres Municipalities'!$A12,Preservation!$A:$A,'Pres Municipalities'!K$1)</f>
        <v>0</v>
      </c>
      <c r="L12" s="25">
        <f t="shared" si="0"/>
        <v>0</v>
      </c>
      <c r="M12" s="25">
        <f t="shared" si="1"/>
        <v>0</v>
      </c>
      <c r="N12" s="35" t="str">
        <f>IF($L12&lt;&gt;0, SUMIFS(Preservation!$H:$H,Preservation!$D:$D,'Pres Municipalities'!$A12,Preservation!$E:$E,"Rental")/$L12,"N/A")</f>
        <v>N/A</v>
      </c>
      <c r="O12" s="35" t="str">
        <f>IF($L12&lt;&gt;0, SUMIFS(Preservation!$H:$H,Preservation!$D:$D,'Pres Municipalities'!$A12,Preservation!$E:$E,"Homeownership")/$L12,"N/A")</f>
        <v>N/A</v>
      </c>
      <c r="P12" s="56" t="str">
        <f>IF(_xlfn.MINIFS(Preservation!$K:$K,Preservation!$D:$D,'Pres Municipalities'!$A12)=0,"N/A",_xlfn.MINIFS(Preservation!$K:$K,Preservation!$D:$D,'Pres Municipalities'!$A12))</f>
        <v>N/A</v>
      </c>
      <c r="Q12" s="59" t="str">
        <f>IF(_xlfn.MAXIFS(Preservation!$L:$L,Preservation!$D:$D,'Pres Municipalities'!$A12)=0,"N/A",_xlfn.MAXIFS(Preservation!$L:$L,Preservation!$D:$D,'Pres Municipalities'!$A12))</f>
        <v>N/A</v>
      </c>
      <c r="R12" s="53" t="str">
        <f>IF($L12=0,"N/A",SUMIFS(Preservation!$H:$H,Preservation!$D:$D,'Pres Municipalities'!$A12,Preservation!$K:$K,"&lt;=.3")/$L12)</f>
        <v>N/A</v>
      </c>
      <c r="S12" s="53" t="str">
        <f>IF($L12=0,"N/A",SUMIFS(Preservation!$H:$H,Preservation!$D:$D,'Pres Municipalities'!$A12,Preservation!$K:$K,"&lt;=.5")/$L12)</f>
        <v>N/A</v>
      </c>
      <c r="T12" s="53" t="str">
        <f>IF($L12=0,"N/A",SUMIFS(Preservation!$H:$H,Preservation!$D:$D,'Pres Municipalities'!$A12,Preservation!$K:$K,"&lt;=.8")/$L12)</f>
        <v>N/A</v>
      </c>
      <c r="U12" s="53" t="str">
        <f>IF($L12=0,"N/A",SUMIFS(Preservation!$H:$H,Preservation!$D:$D,'Pres Municipalities'!$A12,Preservation!$K:$K,"&lt;=1")/$L12)</f>
        <v>N/A</v>
      </c>
      <c r="V12" s="53" t="str">
        <f>IF($L12=0,"N/A",SUMIFS(Preservation!$H:$H,Preservation!$D:$D,'Pres Municipalities'!$A12,Preservation!$K:$K,"=1.2")/$L12)</f>
        <v>N/A</v>
      </c>
    </row>
    <row r="13" spans="1:22" x14ac:dyDescent="0.35">
      <c r="A13" s="27" t="s">
        <v>725</v>
      </c>
      <c r="B13" s="14">
        <f>SUMIFS(Preservation!$H:$H,Preservation!$D:$D,'Pres Municipalities'!$A13,Preservation!$A:$A,'Pres Municipalities'!B$1)</f>
        <v>0</v>
      </c>
      <c r="C13" s="14">
        <f>SUMIFS(Preservation!$H:$H,Preservation!$D:$D,'Pres Municipalities'!$A13,Preservation!$A:$A,'Pres Municipalities'!C$1)</f>
        <v>0</v>
      </c>
      <c r="D13" s="14">
        <f>SUMIFS(Preservation!$H:$H,Preservation!$D:$D,'Pres Municipalities'!$A13,Preservation!$A:$A,'Pres Municipalities'!D$1)</f>
        <v>0</v>
      </c>
      <c r="E13" s="14">
        <f>SUMIFS(Preservation!$H:$H,Preservation!$D:$D,'Pres Municipalities'!$A13,Preservation!$A:$A,'Pres Municipalities'!E$1)</f>
        <v>0</v>
      </c>
      <c r="F13" s="14">
        <f>SUMIFS(Preservation!$H:$H,Preservation!$D:$D,'Pres Municipalities'!$A13,Preservation!$A:$A,'Pres Municipalities'!F$1)</f>
        <v>0</v>
      </c>
      <c r="G13" s="14">
        <f>SUMIFS(Preservation!$H:$H,Preservation!$D:$D,'Pres Municipalities'!$A13,Preservation!$A:$A,'Pres Municipalities'!G$1)</f>
        <v>0</v>
      </c>
      <c r="H13" s="14">
        <f>SUMIFS(Preservation!$H:$H,Preservation!$D:$D,'Pres Municipalities'!$A13,Preservation!$A:$A,'Pres Municipalities'!H$1)</f>
        <v>0</v>
      </c>
      <c r="I13" s="14">
        <f>SUMIFS(Preservation!$H:$H,Preservation!$D:$D,'Pres Municipalities'!$A13,Preservation!$A:$A,'Pres Municipalities'!I$1)</f>
        <v>0</v>
      </c>
      <c r="J13" s="14">
        <f>SUMIFS(Preservation!$H:$H,Preservation!$D:$D,'Pres Municipalities'!$A13,Preservation!$A:$A,'Pres Municipalities'!J$1)</f>
        <v>0</v>
      </c>
      <c r="K13" s="14">
        <f>SUMIFS(Preservation!$H:$H,Preservation!$D:$D,'Pres Municipalities'!$A13,Preservation!$A:$A,'Pres Municipalities'!K$1)</f>
        <v>0</v>
      </c>
      <c r="L13" s="25">
        <f t="shared" si="0"/>
        <v>0</v>
      </c>
      <c r="M13" s="25">
        <f t="shared" si="1"/>
        <v>0</v>
      </c>
      <c r="N13" s="35" t="str">
        <f>IF($L13&lt;&gt;0, SUMIFS(Preservation!$H:$H,Preservation!$D:$D,'Pres Municipalities'!$A13,Preservation!$E:$E,"Rental")/$L13,"N/A")</f>
        <v>N/A</v>
      </c>
      <c r="O13" s="35" t="str">
        <f>IF($L13&lt;&gt;0, SUMIFS(Preservation!$H:$H,Preservation!$D:$D,'Pres Municipalities'!$A13,Preservation!$E:$E,"Homeownership")/$L13,"N/A")</f>
        <v>N/A</v>
      </c>
      <c r="P13" s="56" t="str">
        <f>IF(_xlfn.MINIFS(Preservation!$K:$K,Preservation!$D:$D,'Pres Municipalities'!$A13)=0,"N/A",_xlfn.MINIFS(Preservation!$K:$K,Preservation!$D:$D,'Pres Municipalities'!$A13))</f>
        <v>N/A</v>
      </c>
      <c r="Q13" s="59" t="str">
        <f>IF(_xlfn.MAXIFS(Preservation!$L:$L,Preservation!$D:$D,'Pres Municipalities'!$A13)=0,"N/A",_xlfn.MAXIFS(Preservation!$L:$L,Preservation!$D:$D,'Pres Municipalities'!$A13))</f>
        <v>N/A</v>
      </c>
      <c r="R13" s="56" t="str">
        <f>IF($L13=0,"N/A",SUMIFS(Preservation!$H:$H,Preservation!$D:$D,'Pres Municipalities'!$A13,Preservation!$K:$K,"&lt;=.3")/$L13)</f>
        <v>N/A</v>
      </c>
      <c r="S13" s="56" t="str">
        <f>IF($L13=0,"N/A",SUMIFS(Preservation!$H:$H,Preservation!$D:$D,'Pres Municipalities'!$A13,Preservation!$K:$K,"&lt;=.5")/$L13)</f>
        <v>N/A</v>
      </c>
      <c r="T13" s="56" t="str">
        <f>IF($L13=0,"N/A",SUMIFS(Preservation!$H:$H,Preservation!$D:$D,'Pres Municipalities'!$A13,Preservation!$K:$K,"&lt;=.8")/$L13)</f>
        <v>N/A</v>
      </c>
      <c r="U13" s="56" t="str">
        <f>IF($L13=0,"N/A",SUMIFS(Preservation!$H:$H,Preservation!$D:$D,'Pres Municipalities'!$A13,Preservation!$K:$K,"&lt;=1")/$L13)</f>
        <v>N/A</v>
      </c>
      <c r="V13" s="56" t="str">
        <f>IF($L13=0,"N/A",SUMIFS(Preservation!$H:$H,Preservation!$D:$D,'Pres Municipalities'!$A13,Preservation!$K:$K,"=1.2")/$L13)</f>
        <v>N/A</v>
      </c>
    </row>
    <row r="14" spans="1:22" x14ac:dyDescent="0.35">
      <c r="A14" s="27" t="s">
        <v>526</v>
      </c>
      <c r="B14" s="14">
        <f>SUMIFS(Preservation!$H:$H,Preservation!$D:$D,'Pres Municipalities'!$A14,Preservation!$A:$A,'Pres Municipalities'!B$1)</f>
        <v>0</v>
      </c>
      <c r="C14" s="14">
        <f>SUMIFS(Preservation!$H:$H,Preservation!$D:$D,'Pres Municipalities'!$A14,Preservation!$A:$A,'Pres Municipalities'!C$1)</f>
        <v>0</v>
      </c>
      <c r="D14" s="14">
        <f>SUMIFS(Preservation!$H:$H,Preservation!$D:$D,'Pres Municipalities'!$A14,Preservation!$A:$A,'Pres Municipalities'!D$1)</f>
        <v>0</v>
      </c>
      <c r="E14" s="14">
        <f>SUMIFS(Preservation!$H:$H,Preservation!$D:$D,'Pres Municipalities'!$A14,Preservation!$A:$A,'Pres Municipalities'!E$1)</f>
        <v>0</v>
      </c>
      <c r="F14" s="14">
        <f>SUMIFS(Preservation!$H:$H,Preservation!$D:$D,'Pres Municipalities'!$A14,Preservation!$A:$A,'Pres Municipalities'!F$1)</f>
        <v>0</v>
      </c>
      <c r="G14" s="14">
        <f>SUMIFS(Preservation!$H:$H,Preservation!$D:$D,'Pres Municipalities'!$A14,Preservation!$A:$A,'Pres Municipalities'!G$1)</f>
        <v>0</v>
      </c>
      <c r="H14" s="14">
        <f>SUMIFS(Preservation!$H:$H,Preservation!$D:$D,'Pres Municipalities'!$A14,Preservation!$A:$A,'Pres Municipalities'!H$1)</f>
        <v>0</v>
      </c>
      <c r="I14" s="14">
        <f>SUMIFS(Preservation!$H:$H,Preservation!$D:$D,'Pres Municipalities'!$A14,Preservation!$A:$A,'Pres Municipalities'!I$1)</f>
        <v>0</v>
      </c>
      <c r="J14" s="14">
        <f>SUMIFS(Preservation!$H:$H,Preservation!$D:$D,'Pres Municipalities'!$A14,Preservation!$A:$A,'Pres Municipalities'!J$1)</f>
        <v>0</v>
      </c>
      <c r="K14" s="14">
        <f>SUMIFS(Preservation!$H:$H,Preservation!$D:$D,'Pres Municipalities'!$A14,Preservation!$A:$A,'Pres Municipalities'!K$1)</f>
        <v>0</v>
      </c>
      <c r="L14" s="25">
        <f t="shared" si="0"/>
        <v>0</v>
      </c>
      <c r="M14" s="25">
        <f t="shared" si="1"/>
        <v>0</v>
      </c>
      <c r="N14" s="35" t="str">
        <f>IF($L14&lt;&gt;0, SUMIFS(Preservation!$H:$H,Preservation!$D:$D,'Pres Municipalities'!$A14,Preservation!$E:$E,"Rental")/$L14,"N/A")</f>
        <v>N/A</v>
      </c>
      <c r="O14" s="35" t="str">
        <f>IF($L14&lt;&gt;0, SUMIFS(Preservation!$H:$H,Preservation!$D:$D,'Pres Municipalities'!$A14,Preservation!$E:$E,"Homeownership")/$L14,"N/A")</f>
        <v>N/A</v>
      </c>
      <c r="P14" s="56" t="str">
        <f>IF(_xlfn.MINIFS(Preservation!$K:$K,Preservation!$D:$D,'Pres Municipalities'!$A14)=0,"N/A",_xlfn.MINIFS(Preservation!$K:$K,Preservation!$D:$D,'Pres Municipalities'!$A14))</f>
        <v>N/A</v>
      </c>
      <c r="Q14" s="59" t="str">
        <f>IF(_xlfn.MAXIFS(Preservation!$L:$L,Preservation!$D:$D,'Pres Municipalities'!$A14)=0,"N/A",_xlfn.MAXIFS(Preservation!$L:$L,Preservation!$D:$D,'Pres Municipalities'!$A14))</f>
        <v>N/A</v>
      </c>
      <c r="R14" s="53" t="str">
        <f>IF($L14=0,"N/A",SUMIFS(Preservation!$H:$H,Preservation!$D:$D,'Pres Municipalities'!$A14,Preservation!$K:$K,"&lt;=.3")/$L14)</f>
        <v>N/A</v>
      </c>
      <c r="S14" s="53" t="str">
        <f>IF($L14=0,"N/A",SUMIFS(Preservation!$H:$H,Preservation!$D:$D,'Pres Municipalities'!$A14,Preservation!$K:$K,"&lt;=.5")/$L14)</f>
        <v>N/A</v>
      </c>
      <c r="T14" s="53" t="str">
        <f>IF($L14=0,"N/A",SUMIFS(Preservation!$H:$H,Preservation!$D:$D,'Pres Municipalities'!$A14,Preservation!$K:$K,"&lt;=.8")/$L14)</f>
        <v>N/A</v>
      </c>
      <c r="U14" s="53" t="str">
        <f>IF($L14=0,"N/A",SUMIFS(Preservation!$H:$H,Preservation!$D:$D,'Pres Municipalities'!$A14,Preservation!$K:$K,"&lt;=1")/$L14)</f>
        <v>N/A</v>
      </c>
      <c r="V14" s="53" t="str">
        <f>IF($L14=0,"N/A",SUMIFS(Preservation!$H:$H,Preservation!$D:$D,'Pres Municipalities'!$A14,Preservation!$K:$K,"=1.2")/$L14)</f>
        <v>N/A</v>
      </c>
    </row>
    <row r="15" spans="1:22" x14ac:dyDescent="0.35">
      <c r="A15" s="27" t="s">
        <v>150</v>
      </c>
      <c r="B15" s="14">
        <f>SUMIFS(Preservation!$H:$H,Preservation!$D:$D,'Pres Municipalities'!$A15,Preservation!$A:$A,'Pres Municipalities'!B$1)</f>
        <v>0</v>
      </c>
      <c r="C15" s="14">
        <f>SUMIFS(Preservation!$H:$H,Preservation!$D:$D,'Pres Municipalities'!$A15,Preservation!$A:$A,'Pres Municipalities'!C$1)</f>
        <v>0</v>
      </c>
      <c r="D15" s="14">
        <f>SUMIFS(Preservation!$H:$H,Preservation!$D:$D,'Pres Municipalities'!$A15,Preservation!$A:$A,'Pres Municipalities'!D$1)</f>
        <v>0</v>
      </c>
      <c r="E15" s="14">
        <f>SUMIFS(Preservation!$H:$H,Preservation!$D:$D,'Pres Municipalities'!$A15,Preservation!$A:$A,'Pres Municipalities'!E$1)</f>
        <v>0</v>
      </c>
      <c r="F15" s="14">
        <f>SUMIFS(Preservation!$H:$H,Preservation!$D:$D,'Pres Municipalities'!$A15,Preservation!$A:$A,'Pres Municipalities'!F$1)</f>
        <v>0</v>
      </c>
      <c r="G15" s="14">
        <f>SUMIFS(Preservation!$H:$H,Preservation!$D:$D,'Pres Municipalities'!$A15,Preservation!$A:$A,'Pres Municipalities'!G$1)</f>
        <v>0</v>
      </c>
      <c r="H15" s="14">
        <f>SUMIFS(Preservation!$H:$H,Preservation!$D:$D,'Pres Municipalities'!$A15,Preservation!$A:$A,'Pres Municipalities'!H$1)</f>
        <v>0</v>
      </c>
      <c r="I15" s="14">
        <f>SUMIFS(Preservation!$H:$H,Preservation!$D:$D,'Pres Municipalities'!$A15,Preservation!$A:$A,'Pres Municipalities'!I$1)</f>
        <v>0</v>
      </c>
      <c r="J15" s="14">
        <f>SUMIFS(Preservation!$H:$H,Preservation!$D:$D,'Pres Municipalities'!$A15,Preservation!$A:$A,'Pres Municipalities'!J$1)</f>
        <v>0</v>
      </c>
      <c r="K15" s="14">
        <f>SUMIFS(Preservation!$H:$H,Preservation!$D:$D,'Pres Municipalities'!$A15,Preservation!$A:$A,'Pres Municipalities'!K$1)</f>
        <v>0</v>
      </c>
      <c r="L15" s="25">
        <f t="shared" si="0"/>
        <v>0</v>
      </c>
      <c r="M15" s="25">
        <f t="shared" si="1"/>
        <v>0</v>
      </c>
      <c r="N15" s="35" t="str">
        <f>IF($L15&lt;&gt;0, SUMIFS(Preservation!$H:$H,Preservation!$D:$D,'Pres Municipalities'!$A15,Preservation!$E:$E,"Rental")/$L15,"N/A")</f>
        <v>N/A</v>
      </c>
      <c r="O15" s="35" t="str">
        <f>IF($L15&lt;&gt;0, SUMIFS(Preservation!$H:$H,Preservation!$D:$D,'Pres Municipalities'!$A15,Preservation!$E:$E,"Homeownership")/$L15,"N/A")</f>
        <v>N/A</v>
      </c>
      <c r="P15" s="56" t="str">
        <f>IF(_xlfn.MINIFS(Preservation!$K:$K,Preservation!$D:$D,'Pres Municipalities'!$A15)=0,"N/A",_xlfn.MINIFS(Preservation!$K:$K,Preservation!$D:$D,'Pres Municipalities'!$A15))</f>
        <v>N/A</v>
      </c>
      <c r="Q15" s="59" t="str">
        <f>IF(_xlfn.MAXIFS(Preservation!$L:$L,Preservation!$D:$D,'Pres Municipalities'!$A15)=0,"N/A",_xlfn.MAXIFS(Preservation!$L:$L,Preservation!$D:$D,'Pres Municipalities'!$A15))</f>
        <v>N/A</v>
      </c>
      <c r="R15" s="53" t="str">
        <f>IF($L15=0,"N/A",SUMIFS(Preservation!$H:$H,Preservation!$D:$D,'Pres Municipalities'!$A15,Preservation!$K:$K,"&lt;=.3")/$L15)</f>
        <v>N/A</v>
      </c>
      <c r="S15" s="53" t="str">
        <f>IF($L15=0,"N/A",SUMIFS(Preservation!$H:$H,Preservation!$D:$D,'Pres Municipalities'!$A15,Preservation!$K:$K,"&lt;=.5")/$L15)</f>
        <v>N/A</v>
      </c>
      <c r="T15" s="53" t="str">
        <f>IF($L15=0,"N/A",SUMIFS(Preservation!$H:$H,Preservation!$D:$D,'Pres Municipalities'!$A15,Preservation!$K:$K,"&lt;=.8")/$L15)</f>
        <v>N/A</v>
      </c>
      <c r="U15" s="53" t="str">
        <f>IF($L15=0,"N/A",SUMIFS(Preservation!$H:$H,Preservation!$D:$D,'Pres Municipalities'!$A15,Preservation!$K:$K,"&lt;=1")/$L15)</f>
        <v>N/A</v>
      </c>
      <c r="V15" s="53" t="str">
        <f>IF($L15=0,"N/A",SUMIFS(Preservation!$H:$H,Preservation!$D:$D,'Pres Municipalities'!$A15,Preservation!$K:$K,"=1.2")/$L15)</f>
        <v>N/A</v>
      </c>
    </row>
    <row r="16" spans="1:22" x14ac:dyDescent="0.35">
      <c r="A16" s="27" t="s">
        <v>156</v>
      </c>
      <c r="B16" s="14">
        <f>SUMIFS(Preservation!$H:$H,Preservation!$D:$D,'Pres Municipalities'!$A16,Preservation!$A:$A,'Pres Municipalities'!B$1)</f>
        <v>0</v>
      </c>
      <c r="C16" s="14">
        <f>SUMIFS(Preservation!$H:$H,Preservation!$D:$D,'Pres Municipalities'!$A16,Preservation!$A:$A,'Pres Municipalities'!C$1)</f>
        <v>0</v>
      </c>
      <c r="D16" s="14">
        <f>SUMIFS(Preservation!$H:$H,Preservation!$D:$D,'Pres Municipalities'!$A16,Preservation!$A:$A,'Pres Municipalities'!D$1)</f>
        <v>0</v>
      </c>
      <c r="E16" s="14">
        <f>SUMIFS(Preservation!$H:$H,Preservation!$D:$D,'Pres Municipalities'!$A16,Preservation!$A:$A,'Pres Municipalities'!E$1)</f>
        <v>0</v>
      </c>
      <c r="F16" s="14">
        <f>SUMIFS(Preservation!$H:$H,Preservation!$D:$D,'Pres Municipalities'!$A16,Preservation!$A:$A,'Pres Municipalities'!F$1)</f>
        <v>0</v>
      </c>
      <c r="G16" s="14">
        <f>SUMIFS(Preservation!$H:$H,Preservation!$D:$D,'Pres Municipalities'!$A16,Preservation!$A:$A,'Pres Municipalities'!G$1)</f>
        <v>0</v>
      </c>
      <c r="H16" s="14">
        <f>SUMIFS(Preservation!$H:$H,Preservation!$D:$D,'Pres Municipalities'!$A16,Preservation!$A:$A,'Pres Municipalities'!H$1)</f>
        <v>0</v>
      </c>
      <c r="I16" s="14">
        <f>SUMIFS(Preservation!$H:$H,Preservation!$D:$D,'Pres Municipalities'!$A16,Preservation!$A:$A,'Pres Municipalities'!I$1)</f>
        <v>0</v>
      </c>
      <c r="J16" s="14">
        <f>SUMIFS(Preservation!$H:$H,Preservation!$D:$D,'Pres Municipalities'!$A16,Preservation!$A:$A,'Pres Municipalities'!J$1)</f>
        <v>0</v>
      </c>
      <c r="K16" s="14">
        <f>SUMIFS(Preservation!$H:$H,Preservation!$D:$D,'Pres Municipalities'!$A16,Preservation!$A:$A,'Pres Municipalities'!K$1)</f>
        <v>0</v>
      </c>
      <c r="L16" s="25">
        <f t="shared" si="0"/>
        <v>0</v>
      </c>
      <c r="M16" s="25">
        <f t="shared" si="1"/>
        <v>0</v>
      </c>
      <c r="N16" s="35" t="str">
        <f>IF($L16&lt;&gt;0, SUMIFS(Preservation!$H:$H,Preservation!$D:$D,'Pres Municipalities'!$A16,Preservation!$E:$E,"Rental")/$L16,"N/A")</f>
        <v>N/A</v>
      </c>
      <c r="O16" s="35" t="str">
        <f>IF($L16&lt;&gt;0, SUMIFS(Preservation!$H:$H,Preservation!$D:$D,'Pres Municipalities'!$A16,Preservation!$E:$E,"Homeownership")/$L16,"N/A")</f>
        <v>N/A</v>
      </c>
      <c r="P16" s="56" t="str">
        <f>IF(_xlfn.MINIFS(Preservation!$K:$K,Preservation!$D:$D,'Pres Municipalities'!$A16)=0,"N/A",_xlfn.MINIFS(Preservation!$K:$K,Preservation!$D:$D,'Pres Municipalities'!$A16))</f>
        <v>N/A</v>
      </c>
      <c r="Q16" s="59" t="str">
        <f>IF(_xlfn.MAXIFS(Preservation!$L:$L,Preservation!$D:$D,'Pres Municipalities'!$A16)=0,"N/A",_xlfn.MAXIFS(Preservation!$L:$L,Preservation!$D:$D,'Pres Municipalities'!$A16))</f>
        <v>N/A</v>
      </c>
      <c r="R16" s="53" t="str">
        <f>IF($L16=0,"N/A",SUMIFS(Preservation!$H:$H,Preservation!$D:$D,'Pres Municipalities'!$A16,Preservation!$K:$K,"&lt;=.3")/$L16)</f>
        <v>N/A</v>
      </c>
      <c r="S16" s="53" t="str">
        <f>IF($L16=0,"N/A",SUMIFS(Preservation!$H:$H,Preservation!$D:$D,'Pres Municipalities'!$A16,Preservation!$K:$K,"&lt;=.5")/$L16)</f>
        <v>N/A</v>
      </c>
      <c r="T16" s="53" t="str">
        <f>IF($L16=0,"N/A",SUMIFS(Preservation!$H:$H,Preservation!$D:$D,'Pres Municipalities'!$A16,Preservation!$K:$K,"&lt;=.8")/$L16)</f>
        <v>N/A</v>
      </c>
      <c r="U16" s="53" t="str">
        <f>IF($L16=0,"N/A",SUMIFS(Preservation!$H:$H,Preservation!$D:$D,'Pres Municipalities'!$A16,Preservation!$K:$K,"&lt;=1")/$L16)</f>
        <v>N/A</v>
      </c>
      <c r="V16" s="53" t="str">
        <f>IF($L16=0,"N/A",SUMIFS(Preservation!$H:$H,Preservation!$D:$D,'Pres Municipalities'!$A16,Preservation!$K:$K,"=1.2")/$L16)</f>
        <v>N/A</v>
      </c>
    </row>
    <row r="17" spans="1:22" x14ac:dyDescent="0.35">
      <c r="A17" s="27" t="s">
        <v>159</v>
      </c>
      <c r="B17" s="14">
        <f>SUMIFS(Preservation!$H:$H,Preservation!$D:$D,'Pres Municipalities'!$A17,Preservation!$A:$A,'Pres Municipalities'!B$1)</f>
        <v>0</v>
      </c>
      <c r="C17" s="14">
        <f>SUMIFS(Preservation!$H:$H,Preservation!$D:$D,'Pres Municipalities'!$A17,Preservation!$A:$A,'Pres Municipalities'!C$1)</f>
        <v>0</v>
      </c>
      <c r="D17" s="14">
        <f>SUMIFS(Preservation!$H:$H,Preservation!$D:$D,'Pres Municipalities'!$A17,Preservation!$A:$A,'Pres Municipalities'!D$1)</f>
        <v>0</v>
      </c>
      <c r="E17" s="14">
        <f>SUMIFS(Preservation!$H:$H,Preservation!$D:$D,'Pres Municipalities'!$A17,Preservation!$A:$A,'Pres Municipalities'!E$1)</f>
        <v>0</v>
      </c>
      <c r="F17" s="14">
        <f>SUMIFS(Preservation!$H:$H,Preservation!$D:$D,'Pres Municipalities'!$A17,Preservation!$A:$A,'Pres Municipalities'!F$1)</f>
        <v>0</v>
      </c>
      <c r="G17" s="14">
        <f>SUMIFS(Preservation!$H:$H,Preservation!$D:$D,'Pres Municipalities'!$A17,Preservation!$A:$A,'Pres Municipalities'!G$1)</f>
        <v>72</v>
      </c>
      <c r="H17" s="14">
        <f>SUMIFS(Preservation!$H:$H,Preservation!$D:$D,'Pres Municipalities'!$A17,Preservation!$A:$A,'Pres Municipalities'!H$1)</f>
        <v>0</v>
      </c>
      <c r="I17" s="14">
        <f>SUMIFS(Preservation!$H:$H,Preservation!$D:$D,'Pres Municipalities'!$A17,Preservation!$A:$A,'Pres Municipalities'!I$1)</f>
        <v>0</v>
      </c>
      <c r="J17" s="14">
        <f>SUMIFS(Preservation!$H:$H,Preservation!$D:$D,'Pres Municipalities'!$A17,Preservation!$A:$A,'Pres Municipalities'!J$1)</f>
        <v>0</v>
      </c>
      <c r="K17" s="14">
        <f>SUMIFS(Preservation!$H:$H,Preservation!$D:$D,'Pres Municipalities'!$A17,Preservation!$A:$A,'Pres Municipalities'!K$1)</f>
        <v>0</v>
      </c>
      <c r="L17" s="25">
        <f t="shared" si="0"/>
        <v>72</v>
      </c>
      <c r="M17" s="25">
        <f t="shared" si="1"/>
        <v>14.4</v>
      </c>
      <c r="N17" s="35">
        <f>IF($L17&lt;&gt;0, SUMIFS(Preservation!$H:$H,Preservation!$D:$D,'Pres Municipalities'!$A17,Preservation!$E:$E,"Rental")/$L17,"N/A")</f>
        <v>1</v>
      </c>
      <c r="O17" s="35">
        <f>IF($L17&lt;&gt;0, SUMIFS(Preservation!$H:$H,Preservation!$D:$D,'Pres Municipalities'!$A17,Preservation!$E:$E,"Homeownership")/$L17,"N/A")</f>
        <v>0</v>
      </c>
      <c r="P17" s="56">
        <f>IF(_xlfn.MINIFS(Preservation!$K:$K,Preservation!$D:$D,'Pres Municipalities'!$A17)=0,"N/A",_xlfn.MINIFS(Preservation!$K:$K,Preservation!$D:$D,'Pres Municipalities'!$A17))</f>
        <v>0.3</v>
      </c>
      <c r="Q17" s="59">
        <f>IF(_xlfn.MAXIFS(Preservation!$L:$L,Preservation!$D:$D,'Pres Municipalities'!$A17)=0,"N/A",_xlfn.MAXIFS(Preservation!$L:$L,Preservation!$D:$D,'Pres Municipalities'!$A17))</f>
        <v>0.8</v>
      </c>
      <c r="R17" s="53">
        <f>IF($L17=0,"N/A",SUMIFS(Preservation!$H:$H,Preservation!$D:$D,'Pres Municipalities'!$A17,Preservation!$K:$K,"&lt;=.3")/$L17)</f>
        <v>1</v>
      </c>
      <c r="S17" s="53">
        <f>IF($L17=0,"N/A",SUMIFS(Preservation!$H:$H,Preservation!$D:$D,'Pres Municipalities'!$A17,Preservation!$K:$K,"&lt;=.5")/$L17)</f>
        <v>1</v>
      </c>
      <c r="T17" s="53">
        <f>IF($L17=0,"N/A",SUMIFS(Preservation!$H:$H,Preservation!$D:$D,'Pres Municipalities'!$A17,Preservation!$K:$K,"&lt;=.8")/$L17)</f>
        <v>1</v>
      </c>
      <c r="U17" s="53">
        <f>IF($L17=0,"N/A",SUMIFS(Preservation!$H:$H,Preservation!$D:$D,'Pres Municipalities'!$A17,Preservation!$K:$K,"&lt;=1")/$L17)</f>
        <v>1</v>
      </c>
      <c r="V17" s="53">
        <f>IF($L17=0,"N/A",SUMIFS(Preservation!$H:$H,Preservation!$D:$D,'Pres Municipalities'!$A17,Preservation!$K:$K,"=1.2")/$L17)</f>
        <v>0</v>
      </c>
    </row>
    <row r="18" spans="1:22" x14ac:dyDescent="0.35">
      <c r="A18" s="27" t="s">
        <v>161</v>
      </c>
      <c r="B18" s="14">
        <f>SUMIFS(Preservation!$H:$H,Preservation!$D:$D,'Pres Municipalities'!$A18,Preservation!$A:$A,'Pres Municipalities'!B$1)</f>
        <v>0</v>
      </c>
      <c r="C18" s="14">
        <f>SUMIFS(Preservation!$H:$H,Preservation!$D:$D,'Pres Municipalities'!$A18,Preservation!$A:$A,'Pres Municipalities'!C$1)</f>
        <v>0</v>
      </c>
      <c r="D18" s="14">
        <f>SUMIFS(Preservation!$H:$H,Preservation!$D:$D,'Pres Municipalities'!$A18,Preservation!$A:$A,'Pres Municipalities'!D$1)</f>
        <v>0</v>
      </c>
      <c r="E18" s="14">
        <f>SUMIFS(Preservation!$H:$H,Preservation!$D:$D,'Pres Municipalities'!$A18,Preservation!$A:$A,'Pres Municipalities'!E$1)</f>
        <v>0</v>
      </c>
      <c r="F18" s="14">
        <f>SUMIFS(Preservation!$H:$H,Preservation!$D:$D,'Pres Municipalities'!$A18,Preservation!$A:$A,'Pres Municipalities'!F$1)</f>
        <v>0</v>
      </c>
      <c r="G18" s="14">
        <f>SUMIFS(Preservation!$H:$H,Preservation!$D:$D,'Pres Municipalities'!$A18,Preservation!$A:$A,'Pres Municipalities'!G$1)</f>
        <v>0</v>
      </c>
      <c r="H18" s="14">
        <f>SUMIFS(Preservation!$H:$H,Preservation!$D:$D,'Pres Municipalities'!$A18,Preservation!$A:$A,'Pres Municipalities'!H$1)</f>
        <v>120</v>
      </c>
      <c r="I18" s="14">
        <f>SUMIFS(Preservation!$H:$H,Preservation!$D:$D,'Pres Municipalities'!$A18,Preservation!$A:$A,'Pres Municipalities'!I$1)</f>
        <v>0</v>
      </c>
      <c r="J18" s="14">
        <f>SUMIFS(Preservation!$H:$H,Preservation!$D:$D,'Pres Municipalities'!$A18,Preservation!$A:$A,'Pres Municipalities'!J$1)</f>
        <v>0</v>
      </c>
      <c r="K18" s="14">
        <f>SUMIFS(Preservation!$H:$H,Preservation!$D:$D,'Pres Municipalities'!$A18,Preservation!$A:$A,'Pres Municipalities'!K$1)</f>
        <v>0</v>
      </c>
      <c r="L18" s="25">
        <f t="shared" si="0"/>
        <v>120</v>
      </c>
      <c r="M18" s="25">
        <f t="shared" si="1"/>
        <v>24</v>
      </c>
      <c r="N18" s="35">
        <f>IF($L18&lt;&gt;0, SUMIFS(Preservation!$H:$H,Preservation!$D:$D,'Pres Municipalities'!$A18,Preservation!$E:$E,"Rental")/$L18,"N/A")</f>
        <v>1</v>
      </c>
      <c r="O18" s="35">
        <f>IF($L18&lt;&gt;0, SUMIFS(Preservation!$H:$H,Preservation!$D:$D,'Pres Municipalities'!$A18,Preservation!$E:$E,"Homeownership")/$L18,"N/A")</f>
        <v>0</v>
      </c>
      <c r="P18" s="56">
        <f>IF(_xlfn.MINIFS(Preservation!$K:$K,Preservation!$D:$D,'Pres Municipalities'!$A18)=0,"N/A",_xlfn.MINIFS(Preservation!$K:$K,Preservation!$D:$D,'Pres Municipalities'!$A18))</f>
        <v>0.3</v>
      </c>
      <c r="Q18" s="59">
        <f>IF(_xlfn.MAXIFS(Preservation!$L:$L,Preservation!$D:$D,'Pres Municipalities'!$A18)=0,"N/A",_xlfn.MAXIFS(Preservation!$L:$L,Preservation!$D:$D,'Pres Municipalities'!$A18))</f>
        <v>0.8</v>
      </c>
      <c r="R18" s="53">
        <f>IF($L18=0,"N/A",SUMIFS(Preservation!$H:$H,Preservation!$D:$D,'Pres Municipalities'!$A18,Preservation!$K:$K,"&lt;=.3")/$L18)</f>
        <v>1</v>
      </c>
      <c r="S18" s="53">
        <f>IF($L18=0,"N/A",SUMIFS(Preservation!$H:$H,Preservation!$D:$D,'Pres Municipalities'!$A18,Preservation!$K:$K,"&lt;=.5")/$L18)</f>
        <v>1</v>
      </c>
      <c r="T18" s="53">
        <f>IF($L18=0,"N/A",SUMIFS(Preservation!$H:$H,Preservation!$D:$D,'Pres Municipalities'!$A18,Preservation!$K:$K,"&lt;=.8")/$L18)</f>
        <v>1</v>
      </c>
      <c r="U18" s="53">
        <f>IF($L18=0,"N/A",SUMIFS(Preservation!$H:$H,Preservation!$D:$D,'Pres Municipalities'!$A18,Preservation!$K:$K,"&lt;=1")/$L18)</f>
        <v>1</v>
      </c>
      <c r="V18" s="53">
        <f>IF($L18=0,"N/A",SUMIFS(Preservation!$H:$H,Preservation!$D:$D,'Pres Municipalities'!$A18,Preservation!$K:$K,"=1.2")/$L18)</f>
        <v>0</v>
      </c>
    </row>
    <row r="19" spans="1:22" x14ac:dyDescent="0.35">
      <c r="A19" s="27" t="s">
        <v>26</v>
      </c>
      <c r="B19" s="14">
        <f>SUMIFS(Preservation!$H:$H,Preservation!$D:$D,'Pres Municipalities'!$A19,Preservation!$A:$A,'Pres Municipalities'!B$1)</f>
        <v>0</v>
      </c>
      <c r="C19" s="14">
        <f>SUMIFS(Preservation!$H:$H,Preservation!$D:$D,'Pres Municipalities'!$A19,Preservation!$A:$A,'Pres Municipalities'!C$1)</f>
        <v>0</v>
      </c>
      <c r="D19" s="14">
        <f>SUMIFS(Preservation!$H:$H,Preservation!$D:$D,'Pres Municipalities'!$A19,Preservation!$A:$A,'Pres Municipalities'!D$1)</f>
        <v>0</v>
      </c>
      <c r="E19" s="14">
        <f>SUMIFS(Preservation!$H:$H,Preservation!$D:$D,'Pres Municipalities'!$A19,Preservation!$A:$A,'Pres Municipalities'!E$1)</f>
        <v>0</v>
      </c>
      <c r="F19" s="14">
        <f>SUMIFS(Preservation!$H:$H,Preservation!$D:$D,'Pres Municipalities'!$A19,Preservation!$A:$A,'Pres Municipalities'!F$1)</f>
        <v>0</v>
      </c>
      <c r="G19" s="14">
        <f>SUMIFS(Preservation!$H:$H,Preservation!$D:$D,'Pres Municipalities'!$A19,Preservation!$A:$A,'Pres Municipalities'!G$1)</f>
        <v>0</v>
      </c>
      <c r="H19" s="14">
        <f>SUMIFS(Preservation!$H:$H,Preservation!$D:$D,'Pres Municipalities'!$A19,Preservation!$A:$A,'Pres Municipalities'!H$1)</f>
        <v>0</v>
      </c>
      <c r="I19" s="14">
        <f>SUMIFS(Preservation!$H:$H,Preservation!$D:$D,'Pres Municipalities'!$A19,Preservation!$A:$A,'Pres Municipalities'!I$1)</f>
        <v>0</v>
      </c>
      <c r="J19" s="14">
        <f>SUMIFS(Preservation!$H:$H,Preservation!$D:$D,'Pres Municipalities'!$A19,Preservation!$A:$A,'Pres Municipalities'!J$1)</f>
        <v>0</v>
      </c>
      <c r="K19" s="14">
        <f>SUMIFS(Preservation!$H:$H,Preservation!$D:$D,'Pres Municipalities'!$A19,Preservation!$A:$A,'Pres Municipalities'!K$1)</f>
        <v>0</v>
      </c>
      <c r="L19" s="25">
        <f t="shared" si="0"/>
        <v>0</v>
      </c>
      <c r="M19" s="25">
        <f t="shared" si="1"/>
        <v>0</v>
      </c>
      <c r="N19" s="35" t="str">
        <f>IF($L19&lt;&gt;0, SUMIFS(Preservation!$H:$H,Preservation!$D:$D,'Pres Municipalities'!$A19,Preservation!$E:$E,"Rental")/$L19,"N/A")</f>
        <v>N/A</v>
      </c>
      <c r="O19" s="35" t="str">
        <f>IF($L19&lt;&gt;0, SUMIFS(Preservation!$H:$H,Preservation!$D:$D,'Pres Municipalities'!$A19,Preservation!$E:$E,"Homeownership")/$L19,"N/A")</f>
        <v>N/A</v>
      </c>
      <c r="P19" s="56" t="str">
        <f>IF(_xlfn.MINIFS(Preservation!$K:$K,Preservation!$D:$D,'Pres Municipalities'!$A19)=0,"N/A",_xlfn.MINIFS(Preservation!$K:$K,Preservation!$D:$D,'Pres Municipalities'!$A19))</f>
        <v>N/A</v>
      </c>
      <c r="Q19" s="59" t="str">
        <f>IF(_xlfn.MAXIFS(Preservation!$L:$L,Preservation!$D:$D,'Pres Municipalities'!$A19)=0,"N/A",_xlfn.MAXIFS(Preservation!$L:$L,Preservation!$D:$D,'Pres Municipalities'!$A19))</f>
        <v>N/A</v>
      </c>
      <c r="R19" s="53" t="str">
        <f>IF($L19=0,"N/A",SUMIFS(Preservation!$H:$H,Preservation!$D:$D,'Pres Municipalities'!$A19,Preservation!$K:$K,"&lt;=.3")/$L19)</f>
        <v>N/A</v>
      </c>
      <c r="S19" s="53" t="str">
        <f>IF($L19=0,"N/A",SUMIFS(Preservation!$H:$H,Preservation!$D:$D,'Pres Municipalities'!$A19,Preservation!$K:$K,"&lt;=.5")/$L19)</f>
        <v>N/A</v>
      </c>
      <c r="T19" s="53" t="str">
        <f>IF($L19=0,"N/A",SUMIFS(Preservation!$H:$H,Preservation!$D:$D,'Pres Municipalities'!$A19,Preservation!$K:$K,"&lt;=.8")/$L19)</f>
        <v>N/A</v>
      </c>
      <c r="U19" s="53" t="str">
        <f>IF($L19=0,"N/A",SUMIFS(Preservation!$H:$H,Preservation!$D:$D,'Pres Municipalities'!$A19,Preservation!$K:$K,"&lt;=1")/$L19)</f>
        <v>N/A</v>
      </c>
      <c r="V19" s="53" t="str">
        <f>IF($L19=0,"N/A",SUMIFS(Preservation!$H:$H,Preservation!$D:$D,'Pres Municipalities'!$A19,Preservation!$K:$K,"=1.2")/$L19)</f>
        <v>N/A</v>
      </c>
    </row>
    <row r="20" spans="1:22" x14ac:dyDescent="0.35">
      <c r="A20" s="27" t="s">
        <v>527</v>
      </c>
      <c r="B20" s="14">
        <f>SUMIFS(Preservation!$H:$H,Preservation!$D:$D,'Pres Municipalities'!$A20,Preservation!$A:$A,'Pres Municipalities'!B$1)</f>
        <v>0</v>
      </c>
      <c r="C20" s="14">
        <f>SUMIFS(Preservation!$H:$H,Preservation!$D:$D,'Pres Municipalities'!$A20,Preservation!$A:$A,'Pres Municipalities'!C$1)</f>
        <v>0</v>
      </c>
      <c r="D20" s="14">
        <f>SUMIFS(Preservation!$H:$H,Preservation!$D:$D,'Pres Municipalities'!$A20,Preservation!$A:$A,'Pres Municipalities'!D$1)</f>
        <v>0</v>
      </c>
      <c r="E20" s="14">
        <f>SUMIFS(Preservation!$H:$H,Preservation!$D:$D,'Pres Municipalities'!$A20,Preservation!$A:$A,'Pres Municipalities'!E$1)</f>
        <v>0</v>
      </c>
      <c r="F20" s="14">
        <f>SUMIFS(Preservation!$H:$H,Preservation!$D:$D,'Pres Municipalities'!$A20,Preservation!$A:$A,'Pres Municipalities'!F$1)</f>
        <v>0</v>
      </c>
      <c r="G20" s="14">
        <f>SUMIFS(Preservation!$H:$H,Preservation!$D:$D,'Pres Municipalities'!$A20,Preservation!$A:$A,'Pres Municipalities'!G$1)</f>
        <v>0</v>
      </c>
      <c r="H20" s="14">
        <f>SUMIFS(Preservation!$H:$H,Preservation!$D:$D,'Pres Municipalities'!$A20,Preservation!$A:$A,'Pres Municipalities'!H$1)</f>
        <v>0</v>
      </c>
      <c r="I20" s="14">
        <f>SUMIFS(Preservation!$H:$H,Preservation!$D:$D,'Pres Municipalities'!$A20,Preservation!$A:$A,'Pres Municipalities'!I$1)</f>
        <v>0</v>
      </c>
      <c r="J20" s="14">
        <f>SUMIFS(Preservation!$H:$H,Preservation!$D:$D,'Pres Municipalities'!$A20,Preservation!$A:$A,'Pres Municipalities'!J$1)</f>
        <v>0</v>
      </c>
      <c r="K20" s="14">
        <f>SUMIFS(Preservation!$H:$H,Preservation!$D:$D,'Pres Municipalities'!$A20,Preservation!$A:$A,'Pres Municipalities'!K$1)</f>
        <v>0</v>
      </c>
      <c r="L20" s="25">
        <f t="shared" si="0"/>
        <v>0</v>
      </c>
      <c r="M20" s="25">
        <f t="shared" si="1"/>
        <v>0</v>
      </c>
      <c r="N20" s="35" t="str">
        <f>IF($L20&lt;&gt;0, SUMIFS(Preservation!$H:$H,Preservation!$D:$D,'Pres Municipalities'!$A20,Preservation!$E:$E,"Rental")/$L20,"N/A")</f>
        <v>N/A</v>
      </c>
      <c r="O20" s="35" t="str">
        <f>IF($L20&lt;&gt;0, SUMIFS(Preservation!$H:$H,Preservation!$D:$D,'Pres Municipalities'!$A20,Preservation!$E:$E,"Homeownership")/$L20,"N/A")</f>
        <v>N/A</v>
      </c>
      <c r="P20" s="56" t="str">
        <f>IF(_xlfn.MINIFS(Preservation!$K:$K,Preservation!$D:$D,'Pres Municipalities'!$A20)=0,"N/A",_xlfn.MINIFS(Preservation!$K:$K,Preservation!$D:$D,'Pres Municipalities'!$A20))</f>
        <v>N/A</v>
      </c>
      <c r="Q20" s="59" t="str">
        <f>IF(_xlfn.MAXIFS(Preservation!$L:$L,Preservation!$D:$D,'Pres Municipalities'!$A20)=0,"N/A",_xlfn.MAXIFS(Preservation!$L:$L,Preservation!$D:$D,'Pres Municipalities'!$A20))</f>
        <v>N/A</v>
      </c>
      <c r="R20" s="56" t="str">
        <f>IF($L20=0,"N/A",SUMIFS(Preservation!$H:$H,Preservation!$D:$D,'Pres Municipalities'!$A20,Preservation!$K:$K,"&lt;=.3")/$L20)</f>
        <v>N/A</v>
      </c>
      <c r="S20" s="56" t="str">
        <f>IF($L20=0,"N/A",SUMIFS(Preservation!$H:$H,Preservation!$D:$D,'Pres Municipalities'!$A20,Preservation!$K:$K,"&lt;=.5")/$L20)</f>
        <v>N/A</v>
      </c>
      <c r="T20" s="56" t="str">
        <f>IF($L20=0,"N/A",SUMIFS(Preservation!$H:$H,Preservation!$D:$D,'Pres Municipalities'!$A20,Preservation!$K:$K,"&lt;=.8")/$L20)</f>
        <v>N/A</v>
      </c>
      <c r="U20" s="56" t="str">
        <f>IF($L20=0,"N/A",SUMIFS(Preservation!$H:$H,Preservation!$D:$D,'Pres Municipalities'!$A20,Preservation!$K:$K,"&lt;=1")/$L20)</f>
        <v>N/A</v>
      </c>
      <c r="V20" s="56" t="str">
        <f>IF($L20=0,"N/A",SUMIFS(Preservation!$H:$H,Preservation!$D:$D,'Pres Municipalities'!$A20,Preservation!$K:$K,"=1.2")/$L20)</f>
        <v>N/A</v>
      </c>
    </row>
    <row r="21" spans="1:22" x14ac:dyDescent="0.35">
      <c r="A21" s="27" t="s">
        <v>168</v>
      </c>
      <c r="B21" s="14">
        <f>SUMIFS(Preservation!$H:$H,Preservation!$D:$D,'Pres Municipalities'!$A21,Preservation!$A:$A,'Pres Municipalities'!B$1)</f>
        <v>0</v>
      </c>
      <c r="C21" s="14">
        <f>SUMIFS(Preservation!$H:$H,Preservation!$D:$D,'Pres Municipalities'!$A21,Preservation!$A:$A,'Pres Municipalities'!C$1)</f>
        <v>0</v>
      </c>
      <c r="D21" s="14">
        <f>SUMIFS(Preservation!$H:$H,Preservation!$D:$D,'Pres Municipalities'!$A21,Preservation!$A:$A,'Pres Municipalities'!D$1)</f>
        <v>0</v>
      </c>
      <c r="E21" s="14">
        <f>SUMIFS(Preservation!$H:$H,Preservation!$D:$D,'Pres Municipalities'!$A21,Preservation!$A:$A,'Pres Municipalities'!E$1)</f>
        <v>0</v>
      </c>
      <c r="F21" s="14">
        <f>SUMIFS(Preservation!$H:$H,Preservation!$D:$D,'Pres Municipalities'!$A21,Preservation!$A:$A,'Pres Municipalities'!F$1)</f>
        <v>0</v>
      </c>
      <c r="G21" s="14">
        <f>SUMIFS(Preservation!$H:$H,Preservation!$D:$D,'Pres Municipalities'!$A21,Preservation!$A:$A,'Pres Municipalities'!G$1)</f>
        <v>0</v>
      </c>
      <c r="H21" s="14">
        <f>SUMIFS(Preservation!$H:$H,Preservation!$D:$D,'Pres Municipalities'!$A21,Preservation!$A:$A,'Pres Municipalities'!H$1)</f>
        <v>0</v>
      </c>
      <c r="I21" s="14">
        <f>SUMIFS(Preservation!$H:$H,Preservation!$D:$D,'Pres Municipalities'!$A21,Preservation!$A:$A,'Pres Municipalities'!I$1)</f>
        <v>0</v>
      </c>
      <c r="J21" s="14">
        <f>SUMIFS(Preservation!$H:$H,Preservation!$D:$D,'Pres Municipalities'!$A21,Preservation!$A:$A,'Pres Municipalities'!J$1)</f>
        <v>0</v>
      </c>
      <c r="K21" s="14">
        <f>SUMIFS(Preservation!$H:$H,Preservation!$D:$D,'Pres Municipalities'!$A21,Preservation!$A:$A,'Pres Municipalities'!K$1)</f>
        <v>0</v>
      </c>
      <c r="L21" s="25">
        <f t="shared" si="0"/>
        <v>0</v>
      </c>
      <c r="M21" s="25">
        <f t="shared" si="1"/>
        <v>0</v>
      </c>
      <c r="N21" s="35" t="str">
        <f>IF($L21&lt;&gt;0, SUMIFS(Preservation!$H:$H,Preservation!$D:$D,'Pres Municipalities'!$A21,Preservation!$E:$E,"Rental")/$L21,"N/A")</f>
        <v>N/A</v>
      </c>
      <c r="O21" s="35" t="str">
        <f>IF($L21&lt;&gt;0, SUMIFS(Preservation!$H:$H,Preservation!$D:$D,'Pres Municipalities'!$A21,Preservation!$E:$E,"Homeownership")/$L21,"N/A")</f>
        <v>N/A</v>
      </c>
      <c r="P21" s="56" t="str">
        <f>IF(_xlfn.MINIFS(Preservation!$K:$K,Preservation!$D:$D,'Pres Municipalities'!$A21)=0,"N/A",_xlfn.MINIFS(Preservation!$K:$K,Preservation!$D:$D,'Pres Municipalities'!$A21))</f>
        <v>N/A</v>
      </c>
      <c r="Q21" s="59" t="str">
        <f>IF(_xlfn.MAXIFS(Preservation!$L:$L,Preservation!$D:$D,'Pres Municipalities'!$A21)=0,"N/A",_xlfn.MAXIFS(Preservation!$L:$L,Preservation!$D:$D,'Pres Municipalities'!$A21))</f>
        <v>N/A</v>
      </c>
      <c r="R21" s="53" t="str">
        <f>IF($L21=0,"N/A",SUMIFS(Preservation!$H:$H,Preservation!$D:$D,'Pres Municipalities'!$A21,Preservation!$K:$K,"&lt;=.3")/$L21)</f>
        <v>N/A</v>
      </c>
      <c r="S21" s="53" t="str">
        <f>IF($L21=0,"N/A",SUMIFS(Preservation!$H:$H,Preservation!$D:$D,'Pres Municipalities'!$A21,Preservation!$K:$K,"&lt;=.5")/$L21)</f>
        <v>N/A</v>
      </c>
      <c r="T21" s="53" t="str">
        <f>IF($L21=0,"N/A",SUMIFS(Preservation!$H:$H,Preservation!$D:$D,'Pres Municipalities'!$A21,Preservation!$K:$K,"&lt;=.8")/$L21)</f>
        <v>N/A</v>
      </c>
      <c r="U21" s="53" t="str">
        <f>IF($L21=0,"N/A",SUMIFS(Preservation!$H:$H,Preservation!$D:$D,'Pres Municipalities'!$A21,Preservation!$K:$K,"&lt;=1")/$L21)</f>
        <v>N/A</v>
      </c>
      <c r="V21" s="53" t="str">
        <f>IF($L21=0,"N/A",SUMIFS(Preservation!$H:$H,Preservation!$D:$D,'Pres Municipalities'!$A21,Preservation!$K:$K,"=1.2")/$L21)</f>
        <v>N/A</v>
      </c>
    </row>
    <row r="22" spans="1:22" x14ac:dyDescent="0.35">
      <c r="A22" s="27" t="s">
        <v>578</v>
      </c>
      <c r="B22" s="14">
        <f>SUMIFS(Preservation!$H:$H,Preservation!$D:$D,'Pres Municipalities'!$A22,Preservation!$A:$A,'Pres Municipalities'!B$1)</f>
        <v>0</v>
      </c>
      <c r="C22" s="14">
        <f>SUMIFS(Preservation!$H:$H,Preservation!$D:$D,'Pres Municipalities'!$A22,Preservation!$A:$A,'Pres Municipalities'!C$1)</f>
        <v>0</v>
      </c>
      <c r="D22" s="14">
        <f>SUMIFS(Preservation!$H:$H,Preservation!$D:$D,'Pres Municipalities'!$A22,Preservation!$A:$A,'Pres Municipalities'!D$1)</f>
        <v>0</v>
      </c>
      <c r="E22" s="14">
        <f>SUMIFS(Preservation!$H:$H,Preservation!$D:$D,'Pres Municipalities'!$A22,Preservation!$A:$A,'Pres Municipalities'!E$1)</f>
        <v>0</v>
      </c>
      <c r="F22" s="14">
        <f>SUMIFS(Preservation!$H:$H,Preservation!$D:$D,'Pres Municipalities'!$A22,Preservation!$A:$A,'Pres Municipalities'!F$1)</f>
        <v>0</v>
      </c>
      <c r="G22" s="14">
        <f>SUMIFS(Preservation!$H:$H,Preservation!$D:$D,'Pres Municipalities'!$A22,Preservation!$A:$A,'Pres Municipalities'!G$1)</f>
        <v>0</v>
      </c>
      <c r="H22" s="14">
        <f>SUMIFS(Preservation!$H:$H,Preservation!$D:$D,'Pres Municipalities'!$A22,Preservation!$A:$A,'Pres Municipalities'!H$1)</f>
        <v>0</v>
      </c>
      <c r="I22" s="14">
        <f>SUMIFS(Preservation!$H:$H,Preservation!$D:$D,'Pres Municipalities'!$A22,Preservation!$A:$A,'Pres Municipalities'!I$1)</f>
        <v>0</v>
      </c>
      <c r="J22" s="14">
        <f>SUMIFS(Preservation!$H:$H,Preservation!$D:$D,'Pres Municipalities'!$A22,Preservation!$A:$A,'Pres Municipalities'!J$1)</f>
        <v>0</v>
      </c>
      <c r="K22" s="14">
        <f>SUMIFS(Preservation!$H:$H,Preservation!$D:$D,'Pres Municipalities'!$A22,Preservation!$A:$A,'Pres Municipalities'!K$1)</f>
        <v>0</v>
      </c>
      <c r="L22" s="25">
        <f t="shared" si="0"/>
        <v>0</v>
      </c>
      <c r="M22" s="25">
        <f t="shared" si="1"/>
        <v>0</v>
      </c>
      <c r="N22" s="35" t="str">
        <f>IF($L22&lt;&gt;0, SUMIFS(Preservation!$H:$H,Preservation!$D:$D,'Pres Municipalities'!$A22,Preservation!$E:$E,"Rental")/$L22,"N/A")</f>
        <v>N/A</v>
      </c>
      <c r="O22" s="35" t="str">
        <f>IF($L22&lt;&gt;0, SUMIFS(Preservation!$H:$H,Preservation!$D:$D,'Pres Municipalities'!$A22,Preservation!$E:$E,"Homeownership")/$L22,"N/A")</f>
        <v>N/A</v>
      </c>
      <c r="P22" s="56" t="str">
        <f>IF(_xlfn.MINIFS(Preservation!$K:$K,Preservation!$D:$D,'Pres Municipalities'!$A22)=0,"N/A",_xlfn.MINIFS(Preservation!$K:$K,Preservation!$D:$D,'Pres Municipalities'!$A22))</f>
        <v>N/A</v>
      </c>
      <c r="Q22" s="59" t="str">
        <f>IF(_xlfn.MAXIFS(Preservation!$L:$L,Preservation!$D:$D,'Pres Municipalities'!$A22)=0,"N/A",_xlfn.MAXIFS(Preservation!$L:$L,Preservation!$D:$D,'Pres Municipalities'!$A22))</f>
        <v>N/A</v>
      </c>
      <c r="R22" s="56" t="str">
        <f>IF($L22=0,"N/A",SUMIFS(Preservation!$H:$H,Preservation!$D:$D,'Pres Municipalities'!$A22,Preservation!$K:$K,"&lt;=.3")/$L22)</f>
        <v>N/A</v>
      </c>
      <c r="S22" s="56" t="str">
        <f>IF($L22=0,"N/A",SUMIFS(Preservation!$H:$H,Preservation!$D:$D,'Pres Municipalities'!$A22,Preservation!$K:$K,"&lt;=.5")/$L22)</f>
        <v>N/A</v>
      </c>
      <c r="T22" s="56" t="str">
        <f>IF($L22=0,"N/A",SUMIFS(Preservation!$H:$H,Preservation!$D:$D,'Pres Municipalities'!$A22,Preservation!$K:$K,"&lt;=.8")/$L22)</f>
        <v>N/A</v>
      </c>
      <c r="U22" s="56" t="str">
        <f>IF($L22=0,"N/A",SUMIFS(Preservation!$H:$H,Preservation!$D:$D,'Pres Municipalities'!$A22,Preservation!$K:$K,"&lt;=1")/$L22)</f>
        <v>N/A</v>
      </c>
      <c r="V22" s="56" t="str">
        <f>IF($L22=0,"N/A",SUMIFS(Preservation!$H:$H,Preservation!$D:$D,'Pres Municipalities'!$A22,Preservation!$K:$K,"=1.2")/$L22)</f>
        <v>N/A</v>
      </c>
    </row>
    <row r="23" spans="1:22" x14ac:dyDescent="0.35">
      <c r="A23" s="27" t="s">
        <v>337</v>
      </c>
      <c r="B23" s="14">
        <f>SUMIFS(Preservation!$H:$H,Preservation!$D:$D,'Pres Municipalities'!$A23,Preservation!$A:$A,'Pres Municipalities'!B$1)</f>
        <v>0</v>
      </c>
      <c r="C23" s="14">
        <f>SUMIFS(Preservation!$H:$H,Preservation!$D:$D,'Pres Municipalities'!$A23,Preservation!$A:$A,'Pres Municipalities'!C$1)</f>
        <v>0</v>
      </c>
      <c r="D23" s="14">
        <f>SUMIFS(Preservation!$H:$H,Preservation!$D:$D,'Pres Municipalities'!$A23,Preservation!$A:$A,'Pres Municipalities'!D$1)</f>
        <v>0</v>
      </c>
      <c r="E23" s="14">
        <f>SUMIFS(Preservation!$H:$H,Preservation!$D:$D,'Pres Municipalities'!$A23,Preservation!$A:$A,'Pres Municipalities'!E$1)</f>
        <v>0</v>
      </c>
      <c r="F23" s="14">
        <f>SUMIFS(Preservation!$H:$H,Preservation!$D:$D,'Pres Municipalities'!$A23,Preservation!$A:$A,'Pres Municipalities'!F$1)</f>
        <v>0</v>
      </c>
      <c r="G23" s="14">
        <f>SUMIFS(Preservation!$H:$H,Preservation!$D:$D,'Pres Municipalities'!$A23,Preservation!$A:$A,'Pres Municipalities'!G$1)</f>
        <v>0</v>
      </c>
      <c r="H23" s="14">
        <f>SUMIFS(Preservation!$H:$H,Preservation!$D:$D,'Pres Municipalities'!$A23,Preservation!$A:$A,'Pres Municipalities'!H$1)</f>
        <v>0</v>
      </c>
      <c r="I23" s="14">
        <f>SUMIFS(Preservation!$H:$H,Preservation!$D:$D,'Pres Municipalities'!$A23,Preservation!$A:$A,'Pres Municipalities'!I$1)</f>
        <v>0</v>
      </c>
      <c r="J23" s="14">
        <f>SUMIFS(Preservation!$H:$H,Preservation!$D:$D,'Pres Municipalities'!$A23,Preservation!$A:$A,'Pres Municipalities'!J$1)</f>
        <v>1</v>
      </c>
      <c r="K23" s="14">
        <f>SUMIFS(Preservation!$H:$H,Preservation!$D:$D,'Pres Municipalities'!$A23,Preservation!$A:$A,'Pres Municipalities'!K$1)</f>
        <v>38</v>
      </c>
      <c r="L23" s="25">
        <f t="shared" si="0"/>
        <v>39</v>
      </c>
      <c r="M23" s="25">
        <f t="shared" si="1"/>
        <v>7.8</v>
      </c>
      <c r="N23" s="35">
        <f>IF($L23&lt;&gt;0, SUMIFS(Preservation!$H:$H,Preservation!$D:$D,'Pres Municipalities'!$A23,Preservation!$E:$E,"Rental")/$L23,"N/A")</f>
        <v>1</v>
      </c>
      <c r="O23" s="35">
        <f>IF($L23&lt;&gt;0, SUMIFS(Preservation!$H:$H,Preservation!$D:$D,'Pres Municipalities'!$A23,Preservation!$E:$E,"Homeownership")/$L23,"N/A")</f>
        <v>0</v>
      </c>
      <c r="P23" s="56">
        <f>IF(_xlfn.MINIFS(Preservation!$K:$K,Preservation!$D:$D,'Pres Municipalities'!$A23)=0,"N/A",_xlfn.MINIFS(Preservation!$K:$K,Preservation!$D:$D,'Pres Municipalities'!$A23))</f>
        <v>0.6</v>
      </c>
      <c r="Q23" s="59">
        <f>IF(_xlfn.MAXIFS(Preservation!$L:$L,Preservation!$D:$D,'Pres Municipalities'!$A23)=0,"N/A",_xlfn.MAXIFS(Preservation!$L:$L,Preservation!$D:$D,'Pres Municipalities'!$A23))</f>
        <v>0.6</v>
      </c>
      <c r="R23" s="53">
        <f>IF($L23=0,"N/A",SUMIFS(Preservation!$H:$H,Preservation!$D:$D,'Pres Municipalities'!$A23,Preservation!$K:$K,"&lt;=.3")/$L23)</f>
        <v>0</v>
      </c>
      <c r="S23" s="53">
        <f>IF($L23=0,"N/A",SUMIFS(Preservation!$H:$H,Preservation!$D:$D,'Pres Municipalities'!$A23,Preservation!$K:$K,"&lt;=.5")/$L23)</f>
        <v>0</v>
      </c>
      <c r="T23" s="53">
        <f>IF($L23=0,"N/A",SUMIFS(Preservation!$H:$H,Preservation!$D:$D,'Pres Municipalities'!$A23,Preservation!$K:$K,"&lt;=.8")/$L23)</f>
        <v>2.564102564102564E-2</v>
      </c>
      <c r="U23" s="53">
        <f>IF($L23=0,"N/A",SUMIFS(Preservation!$H:$H,Preservation!$D:$D,'Pres Municipalities'!$A23,Preservation!$K:$K,"&lt;=1")/$L23)</f>
        <v>2.564102564102564E-2</v>
      </c>
      <c r="V23" s="53">
        <f>IF($L23=0,"N/A",SUMIFS(Preservation!$H:$H,Preservation!$D:$D,'Pres Municipalities'!$A23,Preservation!$K:$K,"=1.2")/$L23)</f>
        <v>0</v>
      </c>
    </row>
    <row r="24" spans="1:22" x14ac:dyDescent="0.35">
      <c r="A24" s="27" t="s">
        <v>27</v>
      </c>
      <c r="B24" s="14">
        <f>SUMIFS(Preservation!$H:$H,Preservation!$D:$D,'Pres Municipalities'!$A24,Preservation!$A:$A,'Pres Municipalities'!B$1)</f>
        <v>0</v>
      </c>
      <c r="C24" s="14">
        <f>SUMIFS(Preservation!$H:$H,Preservation!$D:$D,'Pres Municipalities'!$A24,Preservation!$A:$A,'Pres Municipalities'!C$1)</f>
        <v>0</v>
      </c>
      <c r="D24" s="14">
        <f>SUMIFS(Preservation!$H:$H,Preservation!$D:$D,'Pres Municipalities'!$A24,Preservation!$A:$A,'Pres Municipalities'!D$1)</f>
        <v>0</v>
      </c>
      <c r="E24" s="14">
        <f>SUMIFS(Preservation!$H:$H,Preservation!$D:$D,'Pres Municipalities'!$A24,Preservation!$A:$A,'Pres Municipalities'!E$1)</f>
        <v>0</v>
      </c>
      <c r="F24" s="14">
        <f>SUMIFS(Preservation!$H:$H,Preservation!$D:$D,'Pres Municipalities'!$A24,Preservation!$A:$A,'Pres Municipalities'!F$1)</f>
        <v>0</v>
      </c>
      <c r="G24" s="14">
        <f>SUMIFS(Preservation!$H:$H,Preservation!$D:$D,'Pres Municipalities'!$A24,Preservation!$A:$A,'Pres Municipalities'!G$1)</f>
        <v>0</v>
      </c>
      <c r="H24" s="14">
        <f>SUMIFS(Preservation!$H:$H,Preservation!$D:$D,'Pres Municipalities'!$A24,Preservation!$A:$A,'Pres Municipalities'!H$1)</f>
        <v>0</v>
      </c>
      <c r="I24" s="14">
        <f>SUMIFS(Preservation!$H:$H,Preservation!$D:$D,'Pres Municipalities'!$A24,Preservation!$A:$A,'Pres Municipalities'!I$1)</f>
        <v>0</v>
      </c>
      <c r="J24" s="14">
        <f>SUMIFS(Preservation!$H:$H,Preservation!$D:$D,'Pres Municipalities'!$A24,Preservation!$A:$A,'Pres Municipalities'!J$1)</f>
        <v>0</v>
      </c>
      <c r="K24" s="14">
        <f>SUMIFS(Preservation!$H:$H,Preservation!$D:$D,'Pres Municipalities'!$A24,Preservation!$A:$A,'Pres Municipalities'!K$1)</f>
        <v>0</v>
      </c>
      <c r="L24" s="25">
        <f t="shared" si="0"/>
        <v>0</v>
      </c>
      <c r="M24" s="25">
        <f t="shared" si="1"/>
        <v>0</v>
      </c>
      <c r="N24" s="35" t="str">
        <f>IF($L24&lt;&gt;0, SUMIFS(Preservation!$H:$H,Preservation!$D:$D,'Pres Municipalities'!$A24,Preservation!$E:$E,"Rental")/$L24,"N/A")</f>
        <v>N/A</v>
      </c>
      <c r="O24" s="35" t="str">
        <f>IF($L24&lt;&gt;0, SUMIFS(Preservation!$H:$H,Preservation!$D:$D,'Pres Municipalities'!$A24,Preservation!$E:$E,"Homeownership")/$L24,"N/A")</f>
        <v>N/A</v>
      </c>
      <c r="P24" s="56" t="str">
        <f>IF(_xlfn.MINIFS(Preservation!$K:$K,Preservation!$D:$D,'Pres Municipalities'!$A24)=0,"N/A",_xlfn.MINIFS(Preservation!$K:$K,Preservation!$D:$D,'Pres Municipalities'!$A24))</f>
        <v>N/A</v>
      </c>
      <c r="Q24" s="59" t="str">
        <f>IF(_xlfn.MAXIFS(Preservation!$L:$L,Preservation!$D:$D,'Pres Municipalities'!$A24)=0,"N/A",_xlfn.MAXIFS(Preservation!$L:$L,Preservation!$D:$D,'Pres Municipalities'!$A24))</f>
        <v>N/A</v>
      </c>
      <c r="R24" s="53" t="str">
        <f>IF($L24=0,"N/A",SUMIFS(Preservation!$H:$H,Preservation!$D:$D,'Pres Municipalities'!$A24,Preservation!$K:$K,"&lt;=.3")/$L24)</f>
        <v>N/A</v>
      </c>
      <c r="S24" s="53" t="str">
        <f>IF($L24=0,"N/A",SUMIFS(Preservation!$H:$H,Preservation!$D:$D,'Pres Municipalities'!$A24,Preservation!$K:$K,"&lt;=.5")/$L24)</f>
        <v>N/A</v>
      </c>
      <c r="T24" s="53" t="str">
        <f>IF($L24=0,"N/A",SUMIFS(Preservation!$H:$H,Preservation!$D:$D,'Pres Municipalities'!$A24,Preservation!$K:$K,"&lt;=.8")/$L24)</f>
        <v>N/A</v>
      </c>
      <c r="U24" s="53" t="str">
        <f>IF($L24=0,"N/A",SUMIFS(Preservation!$H:$H,Preservation!$D:$D,'Pres Municipalities'!$A24,Preservation!$K:$K,"&lt;=1")/$L24)</f>
        <v>N/A</v>
      </c>
      <c r="V24" s="53" t="str">
        <f>IF($L24=0,"N/A",SUMIFS(Preservation!$H:$H,Preservation!$D:$D,'Pres Municipalities'!$A24,Preservation!$K:$K,"=1.2")/$L24)</f>
        <v>N/A</v>
      </c>
    </row>
    <row r="25" spans="1:22" x14ac:dyDescent="0.35">
      <c r="A25" s="27" t="s">
        <v>726</v>
      </c>
      <c r="B25" s="14">
        <f>SUMIFS(Preservation!$H:$H,Preservation!$D:$D,'Pres Municipalities'!$A25,Preservation!$A:$A,'Pres Municipalities'!B$1)</f>
        <v>0</v>
      </c>
      <c r="C25" s="14">
        <f>SUMIFS(Preservation!$H:$H,Preservation!$D:$D,'Pres Municipalities'!$A25,Preservation!$A:$A,'Pres Municipalities'!C$1)</f>
        <v>0</v>
      </c>
      <c r="D25" s="14">
        <f>SUMIFS(Preservation!$H:$H,Preservation!$D:$D,'Pres Municipalities'!$A25,Preservation!$A:$A,'Pres Municipalities'!D$1)</f>
        <v>0</v>
      </c>
      <c r="E25" s="14">
        <f>SUMIFS(Preservation!$H:$H,Preservation!$D:$D,'Pres Municipalities'!$A25,Preservation!$A:$A,'Pres Municipalities'!E$1)</f>
        <v>0</v>
      </c>
      <c r="F25" s="14">
        <f>SUMIFS(Preservation!$H:$H,Preservation!$D:$D,'Pres Municipalities'!$A25,Preservation!$A:$A,'Pres Municipalities'!F$1)</f>
        <v>0</v>
      </c>
      <c r="G25" s="14">
        <f>SUMIFS(Preservation!$H:$H,Preservation!$D:$D,'Pres Municipalities'!$A25,Preservation!$A:$A,'Pres Municipalities'!G$1)</f>
        <v>0</v>
      </c>
      <c r="H25" s="14">
        <f>SUMIFS(Preservation!$H:$H,Preservation!$D:$D,'Pres Municipalities'!$A25,Preservation!$A:$A,'Pres Municipalities'!H$1)</f>
        <v>0</v>
      </c>
      <c r="I25" s="14">
        <f>SUMIFS(Preservation!$H:$H,Preservation!$D:$D,'Pres Municipalities'!$A25,Preservation!$A:$A,'Pres Municipalities'!I$1)</f>
        <v>0</v>
      </c>
      <c r="J25" s="14">
        <f>SUMIFS(Preservation!$H:$H,Preservation!$D:$D,'Pres Municipalities'!$A25,Preservation!$A:$A,'Pres Municipalities'!J$1)</f>
        <v>0</v>
      </c>
      <c r="K25" s="14">
        <f>SUMIFS(Preservation!$H:$H,Preservation!$D:$D,'Pres Municipalities'!$A25,Preservation!$A:$A,'Pres Municipalities'!K$1)</f>
        <v>0</v>
      </c>
      <c r="L25" s="25">
        <f t="shared" si="0"/>
        <v>0</v>
      </c>
      <c r="M25" s="25">
        <f t="shared" si="1"/>
        <v>0</v>
      </c>
      <c r="N25" s="35" t="str">
        <f>IF($L25&lt;&gt;0, SUMIFS(Preservation!$H:$H,Preservation!$D:$D,'Pres Municipalities'!$A25,Preservation!$E:$E,"Rental")/$L25,"N/A")</f>
        <v>N/A</v>
      </c>
      <c r="O25" s="35" t="str">
        <f>IF($L25&lt;&gt;0, SUMIFS(Preservation!$H:$H,Preservation!$D:$D,'Pres Municipalities'!$A25,Preservation!$E:$E,"Homeownership")/$L25,"N/A")</f>
        <v>N/A</v>
      </c>
      <c r="P25" s="56" t="str">
        <f>IF(_xlfn.MINIFS(Preservation!$K:$K,Preservation!$D:$D,'Pres Municipalities'!$A25)=0,"N/A",_xlfn.MINIFS(Preservation!$K:$K,Preservation!$D:$D,'Pres Municipalities'!$A25))</f>
        <v>N/A</v>
      </c>
      <c r="Q25" s="59" t="str">
        <f>IF(_xlfn.MAXIFS(Preservation!$L:$L,Preservation!$D:$D,'Pres Municipalities'!$A25)=0,"N/A",_xlfn.MAXIFS(Preservation!$L:$L,Preservation!$D:$D,'Pres Municipalities'!$A25))</f>
        <v>N/A</v>
      </c>
      <c r="R25" s="56" t="str">
        <f>IF($L25=0,"N/A",SUMIFS(Preservation!$H:$H,Preservation!$D:$D,'Pres Municipalities'!$A25,Preservation!$K:$K,"&lt;=.3")/$L25)</f>
        <v>N/A</v>
      </c>
      <c r="S25" s="56" t="str">
        <f>IF($L25=0,"N/A",SUMIFS(Preservation!$H:$H,Preservation!$D:$D,'Pres Municipalities'!$A25,Preservation!$K:$K,"&lt;=.5")/$L25)</f>
        <v>N/A</v>
      </c>
      <c r="T25" s="56" t="str">
        <f>IF($L25=0,"N/A",SUMIFS(Preservation!$H:$H,Preservation!$D:$D,'Pres Municipalities'!$A25,Preservation!$K:$K,"&lt;=.8")/$L25)</f>
        <v>N/A</v>
      </c>
      <c r="U25" s="56" t="str">
        <f>IF($L25=0,"N/A",SUMIFS(Preservation!$H:$H,Preservation!$D:$D,'Pres Municipalities'!$A25,Preservation!$K:$K,"&lt;=1")/$L25)</f>
        <v>N/A</v>
      </c>
      <c r="V25" s="56" t="str">
        <f>IF($L25=0,"N/A",SUMIFS(Preservation!$H:$H,Preservation!$D:$D,'Pres Municipalities'!$A25,Preservation!$K:$K,"=1.2")/$L25)</f>
        <v>N/A</v>
      </c>
    </row>
    <row r="26" spans="1:22" x14ac:dyDescent="0.35">
      <c r="A26" s="27" t="s">
        <v>172</v>
      </c>
      <c r="B26" s="14">
        <f>SUMIFS(Preservation!$H:$H,Preservation!$D:$D,'Pres Municipalities'!$A26,Preservation!$A:$A,'Pres Municipalities'!B$1)</f>
        <v>0</v>
      </c>
      <c r="C26" s="14">
        <f>SUMIFS(Preservation!$H:$H,Preservation!$D:$D,'Pres Municipalities'!$A26,Preservation!$A:$A,'Pres Municipalities'!C$1)</f>
        <v>0</v>
      </c>
      <c r="D26" s="14">
        <f>SUMIFS(Preservation!$H:$H,Preservation!$D:$D,'Pres Municipalities'!$A26,Preservation!$A:$A,'Pres Municipalities'!D$1)</f>
        <v>0</v>
      </c>
      <c r="E26" s="14">
        <f>SUMIFS(Preservation!$H:$H,Preservation!$D:$D,'Pres Municipalities'!$A26,Preservation!$A:$A,'Pres Municipalities'!E$1)</f>
        <v>0</v>
      </c>
      <c r="F26" s="14">
        <f>SUMIFS(Preservation!$H:$H,Preservation!$D:$D,'Pres Municipalities'!$A26,Preservation!$A:$A,'Pres Municipalities'!F$1)</f>
        <v>0</v>
      </c>
      <c r="G26" s="14">
        <f>SUMIFS(Preservation!$H:$H,Preservation!$D:$D,'Pres Municipalities'!$A26,Preservation!$A:$A,'Pres Municipalities'!G$1)</f>
        <v>0</v>
      </c>
      <c r="H26" s="14">
        <f>SUMIFS(Preservation!$H:$H,Preservation!$D:$D,'Pres Municipalities'!$A26,Preservation!$A:$A,'Pres Municipalities'!H$1)</f>
        <v>0</v>
      </c>
      <c r="I26" s="14">
        <f>SUMIFS(Preservation!$H:$H,Preservation!$D:$D,'Pres Municipalities'!$A26,Preservation!$A:$A,'Pres Municipalities'!I$1)</f>
        <v>0</v>
      </c>
      <c r="J26" s="14">
        <f>SUMIFS(Preservation!$H:$H,Preservation!$D:$D,'Pres Municipalities'!$A26,Preservation!$A:$A,'Pres Municipalities'!J$1)</f>
        <v>0</v>
      </c>
      <c r="K26" s="14">
        <f>SUMIFS(Preservation!$H:$H,Preservation!$D:$D,'Pres Municipalities'!$A26,Preservation!$A:$A,'Pres Municipalities'!K$1)</f>
        <v>0</v>
      </c>
      <c r="L26" s="25">
        <f t="shared" si="0"/>
        <v>0</v>
      </c>
      <c r="M26" s="25">
        <f t="shared" si="1"/>
        <v>0</v>
      </c>
      <c r="N26" s="35" t="str">
        <f>IF($L26&lt;&gt;0, SUMIFS(Preservation!$H:$H,Preservation!$D:$D,'Pres Municipalities'!$A26,Preservation!$E:$E,"Rental")/$L26,"N/A")</f>
        <v>N/A</v>
      </c>
      <c r="O26" s="35" t="str">
        <f>IF($L26&lt;&gt;0, SUMIFS(Preservation!$H:$H,Preservation!$D:$D,'Pres Municipalities'!$A26,Preservation!$E:$E,"Homeownership")/$L26,"N/A")</f>
        <v>N/A</v>
      </c>
      <c r="P26" s="56" t="str">
        <f>IF(_xlfn.MINIFS(Preservation!$K:$K,Preservation!$D:$D,'Pres Municipalities'!$A26)=0,"N/A",_xlfn.MINIFS(Preservation!$K:$K,Preservation!$D:$D,'Pres Municipalities'!$A26))</f>
        <v>N/A</v>
      </c>
      <c r="Q26" s="59" t="str">
        <f>IF(_xlfn.MAXIFS(Preservation!$L:$L,Preservation!$D:$D,'Pres Municipalities'!$A26)=0,"N/A",_xlfn.MAXIFS(Preservation!$L:$L,Preservation!$D:$D,'Pres Municipalities'!$A26))</f>
        <v>N/A</v>
      </c>
      <c r="R26" s="53" t="str">
        <f>IF($L26=0,"N/A",SUMIFS(Preservation!$H:$H,Preservation!$D:$D,'Pres Municipalities'!$A26,Preservation!$K:$K,"&lt;=.3")/$L26)</f>
        <v>N/A</v>
      </c>
      <c r="S26" s="53" t="str">
        <f>IF($L26=0,"N/A",SUMIFS(Preservation!$H:$H,Preservation!$D:$D,'Pres Municipalities'!$A26,Preservation!$K:$K,"&lt;=.5")/$L26)</f>
        <v>N/A</v>
      </c>
      <c r="T26" s="53" t="str">
        <f>IF($L26=0,"N/A",SUMIFS(Preservation!$H:$H,Preservation!$D:$D,'Pres Municipalities'!$A26,Preservation!$K:$K,"&lt;=.8")/$L26)</f>
        <v>N/A</v>
      </c>
      <c r="U26" s="53" t="str">
        <f>IF($L26=0,"N/A",SUMIFS(Preservation!$H:$H,Preservation!$D:$D,'Pres Municipalities'!$A26,Preservation!$K:$K,"&lt;=1")/$L26)</f>
        <v>N/A</v>
      </c>
      <c r="V26" s="53" t="str">
        <f>IF($L26=0,"N/A",SUMIFS(Preservation!$H:$H,Preservation!$D:$D,'Pres Municipalities'!$A26,Preservation!$K:$K,"=1.2")/$L26)</f>
        <v>N/A</v>
      </c>
    </row>
    <row r="27" spans="1:22" x14ac:dyDescent="0.35">
      <c r="A27" s="27" t="s">
        <v>31</v>
      </c>
      <c r="B27" s="14">
        <f>SUMIFS(Preservation!$H:$H,Preservation!$D:$D,'Pres Municipalities'!$A27,Preservation!$A:$A,'Pres Municipalities'!B$1)</f>
        <v>0</v>
      </c>
      <c r="C27" s="14">
        <f>SUMIFS(Preservation!$H:$H,Preservation!$D:$D,'Pres Municipalities'!$A27,Preservation!$A:$A,'Pres Municipalities'!C$1)</f>
        <v>0</v>
      </c>
      <c r="D27" s="14">
        <f>SUMIFS(Preservation!$H:$H,Preservation!$D:$D,'Pres Municipalities'!$A27,Preservation!$A:$A,'Pres Municipalities'!D$1)</f>
        <v>0</v>
      </c>
      <c r="E27" s="14">
        <f>SUMIFS(Preservation!$H:$H,Preservation!$D:$D,'Pres Municipalities'!$A27,Preservation!$A:$A,'Pres Municipalities'!E$1)</f>
        <v>0</v>
      </c>
      <c r="F27" s="14">
        <f>SUMIFS(Preservation!$H:$H,Preservation!$D:$D,'Pres Municipalities'!$A27,Preservation!$A:$A,'Pres Municipalities'!F$1)</f>
        <v>0</v>
      </c>
      <c r="G27" s="14">
        <f>SUMIFS(Preservation!$H:$H,Preservation!$D:$D,'Pres Municipalities'!$A27,Preservation!$A:$A,'Pres Municipalities'!G$1)</f>
        <v>0</v>
      </c>
      <c r="H27" s="14">
        <f>SUMIFS(Preservation!$H:$H,Preservation!$D:$D,'Pres Municipalities'!$A27,Preservation!$A:$A,'Pres Municipalities'!H$1)</f>
        <v>0</v>
      </c>
      <c r="I27" s="14">
        <f>SUMIFS(Preservation!H:H,Preservation!$D:$D,'Pres Municipalities'!$A27,Preservation!$A:$A,'Pres Municipalities'!I$1)</f>
        <v>106</v>
      </c>
      <c r="J27" s="14">
        <f>SUMIFS(Preservation!$H:$H,Preservation!$D:$D,'Pres Municipalities'!$A27,Preservation!$A:$A,'Pres Municipalities'!J$1)</f>
        <v>133</v>
      </c>
      <c r="K27" s="14">
        <f>SUMIFS(Preservation!$H:$H,Preservation!$D:$D,'Pres Municipalities'!$A27,Preservation!$A:$A,'Pres Municipalities'!K$1)</f>
        <v>48</v>
      </c>
      <c r="L27" s="25">
        <f t="shared" si="0"/>
        <v>287</v>
      </c>
      <c r="M27" s="25">
        <f t="shared" si="1"/>
        <v>57.4</v>
      </c>
      <c r="N27" s="35">
        <f>IF($L27&lt;&gt;0, SUMIFS(Preservation!$H:$H,Preservation!$D:$D,'Pres Municipalities'!$A27,Preservation!$E:$E,"Rental")/$L27,"N/A")</f>
        <v>1</v>
      </c>
      <c r="O27" s="35">
        <f>IF($L27&lt;&gt;0, SUMIFS(Preservation!$H:$H,Preservation!$D:$D,'Pres Municipalities'!$A27,Preservation!$E:$E,"Homeownership")/$L27,"N/A")</f>
        <v>0</v>
      </c>
      <c r="P27" s="56">
        <f>IF(_xlfn.MINIFS(Preservation!$K:$K,Preservation!$D:$D,'Pres Municipalities'!$A27)=0,"N/A",_xlfn.MINIFS(Preservation!$K:$K,Preservation!$D:$D,'Pres Municipalities'!$A27))</f>
        <v>0.3</v>
      </c>
      <c r="Q27" s="59">
        <f>IF(_xlfn.MAXIFS(Preservation!$L:$L,Preservation!$D:$D,'Pres Municipalities'!$A27)=0,"N/A",_xlfn.MAXIFS(Preservation!$L:$L,Preservation!$D:$D,'Pres Municipalities'!$A27))</f>
        <v>0.6</v>
      </c>
      <c r="R27" s="53">
        <f>IF($L27=0,"N/A",SUMIFS(Preservation!$H:$H,Preservation!$D:$D,'Pres Municipalities'!$A27,Preservation!$K:$K,"&lt;=.3")/$L27)</f>
        <v>1</v>
      </c>
      <c r="S27" s="53">
        <f>IF($L27=0,"N/A",SUMIFS(Preservation!$H:$H,Preservation!$D:$D,'Pres Municipalities'!$A27,Preservation!$K:$K,"&lt;=.5")/$L27)</f>
        <v>1</v>
      </c>
      <c r="T27" s="53">
        <f>IF($L27=0,"N/A",SUMIFS(Preservation!$H:$H,Preservation!$D:$D,'Pres Municipalities'!$A27,Preservation!$K:$K,"&lt;=.8")/$L27)</f>
        <v>1</v>
      </c>
      <c r="U27" s="53">
        <f>IF($L27=0,"N/A",SUMIFS(Preservation!$H:$H,Preservation!$D:$D,'Pres Municipalities'!$A27,Preservation!$K:$K,"&lt;=1")/$L27)</f>
        <v>1</v>
      </c>
      <c r="V27" s="53">
        <f>IF($L27=0,"N/A",SUMIFS(Preservation!$H:$H,Preservation!$D:$D,'Pres Municipalities'!$A27,Preservation!$K:$K,"=1.2")/$L27)</f>
        <v>0</v>
      </c>
    </row>
    <row r="28" spans="1:22" x14ac:dyDescent="0.35">
      <c r="A28" s="27" t="s">
        <v>528</v>
      </c>
      <c r="B28" s="14">
        <f>SUMIFS(Preservation!$H:$H,Preservation!$D:$D,'Pres Municipalities'!$A28,Preservation!$A:$A,'Pres Municipalities'!B$1)</f>
        <v>0</v>
      </c>
      <c r="C28" s="14">
        <f>SUMIFS(Preservation!$H:$H,Preservation!$D:$D,'Pres Municipalities'!$A28,Preservation!$A:$A,'Pres Municipalities'!C$1)</f>
        <v>0</v>
      </c>
      <c r="D28" s="14">
        <f>SUMIFS(Preservation!$H:$H,Preservation!$D:$D,'Pres Municipalities'!$A28,Preservation!$A:$A,'Pres Municipalities'!D$1)</f>
        <v>0</v>
      </c>
      <c r="E28" s="14">
        <f>SUMIFS(Preservation!$H:$H,Preservation!$D:$D,'Pres Municipalities'!$A28,Preservation!$A:$A,'Pres Municipalities'!E$1)</f>
        <v>0</v>
      </c>
      <c r="F28" s="14">
        <f>SUMIFS(Preservation!$H:$H,Preservation!$D:$D,'Pres Municipalities'!$A28,Preservation!$A:$A,'Pres Municipalities'!F$1)</f>
        <v>0</v>
      </c>
      <c r="G28" s="14">
        <f>SUMIFS(Preservation!$H:$H,Preservation!$D:$D,'Pres Municipalities'!$A28,Preservation!$A:$A,'Pres Municipalities'!G$1)</f>
        <v>0</v>
      </c>
      <c r="H28" s="14">
        <f>SUMIFS(Preservation!$H:$H,Preservation!$D:$D,'Pres Municipalities'!$A28,Preservation!$A:$A,'Pres Municipalities'!H$1)</f>
        <v>0</v>
      </c>
      <c r="I28" s="14">
        <f>SUMIFS(Preservation!$H:$H,Preservation!$D:$D,'Pres Municipalities'!$A28,Preservation!$A:$A,'Pres Municipalities'!I$1)</f>
        <v>0</v>
      </c>
      <c r="J28" s="14">
        <f>SUMIFS(Preservation!$H:$H,Preservation!$D:$D,'Pres Municipalities'!$A28,Preservation!$A:$A,'Pres Municipalities'!J$1)</f>
        <v>0</v>
      </c>
      <c r="K28" s="14">
        <f>SUMIFS(Preservation!$H:$H,Preservation!$D:$D,'Pres Municipalities'!$A28,Preservation!$A:$A,'Pres Municipalities'!K$1)</f>
        <v>0</v>
      </c>
      <c r="L28" s="25">
        <f t="shared" si="0"/>
        <v>0</v>
      </c>
      <c r="M28" s="25">
        <f t="shared" si="1"/>
        <v>0</v>
      </c>
      <c r="N28" s="35" t="str">
        <f>IF($L28&lt;&gt;0, SUMIFS(Preservation!$H:$H,Preservation!$D:$D,'Pres Municipalities'!$A28,Preservation!$E:$E,"Rental")/$L28,"N/A")</f>
        <v>N/A</v>
      </c>
      <c r="O28" s="35" t="str">
        <f>IF($L28&lt;&gt;0, SUMIFS(Preservation!$H:$H,Preservation!$D:$D,'Pres Municipalities'!$A28,Preservation!$E:$E,"Homeownership")/$L28,"N/A")</f>
        <v>N/A</v>
      </c>
      <c r="P28" s="56" t="str">
        <f>IF(_xlfn.MINIFS(Preservation!$K:$K,Preservation!$D:$D,'Pres Municipalities'!$A28)=0,"N/A",_xlfn.MINIFS(Preservation!$K:$K,Preservation!$D:$D,'Pres Municipalities'!$A28))</f>
        <v>N/A</v>
      </c>
      <c r="Q28" s="59" t="str">
        <f>IF(_xlfn.MAXIFS(Preservation!$L:$L,Preservation!$D:$D,'Pres Municipalities'!$A28)=0,"N/A",_xlfn.MAXIFS(Preservation!$L:$L,Preservation!$D:$D,'Pres Municipalities'!$A28))</f>
        <v>N/A</v>
      </c>
      <c r="R28" s="53" t="str">
        <f>IF($L28=0,"N/A",SUMIFS(Preservation!$H:$H,Preservation!$D:$D,'Pres Municipalities'!$A28,Preservation!$K:$K,"&lt;=.3")/$L28)</f>
        <v>N/A</v>
      </c>
      <c r="S28" s="53" t="str">
        <f>IF($L28=0,"N/A",SUMIFS(Preservation!$H:$H,Preservation!$D:$D,'Pres Municipalities'!$A28,Preservation!$K:$K,"&lt;=.5")/$L28)</f>
        <v>N/A</v>
      </c>
      <c r="T28" s="53" t="str">
        <f>IF($L28=0,"N/A",SUMIFS(Preservation!$H:$H,Preservation!$D:$D,'Pres Municipalities'!$A28,Preservation!$K:$K,"&lt;=.8")/$L28)</f>
        <v>N/A</v>
      </c>
      <c r="U28" s="53" t="str">
        <f>IF($L28=0,"N/A",SUMIFS(Preservation!$H:$H,Preservation!$D:$D,'Pres Municipalities'!$A28,Preservation!$K:$K,"&lt;=1")/$L28)</f>
        <v>N/A</v>
      </c>
      <c r="V28" s="53" t="str">
        <f>IF($L28=0,"N/A",SUMIFS(Preservation!$H:$H,Preservation!$D:$D,'Pres Municipalities'!$A28,Preservation!$K:$K,"=1.2")/$L28)</f>
        <v>N/A</v>
      </c>
    </row>
    <row r="29" spans="1:22" x14ac:dyDescent="0.35">
      <c r="A29" s="27" t="s">
        <v>34</v>
      </c>
      <c r="B29" s="14">
        <f>SUMIFS(Preservation!$H:$H,Preservation!$D:$D,'Pres Municipalities'!$A29,Preservation!$A:$A,'Pres Municipalities'!B$1)</f>
        <v>0</v>
      </c>
      <c r="C29" s="14">
        <f>SUMIFS(Preservation!$H:$H,Preservation!$D:$D,'Pres Municipalities'!$A29,Preservation!$A:$A,'Pres Municipalities'!C$1)</f>
        <v>0</v>
      </c>
      <c r="D29" s="14">
        <f>SUMIFS(Preservation!$H:$H,Preservation!$D:$D,'Pres Municipalities'!$A29,Preservation!$A:$A,'Pres Municipalities'!D$1)</f>
        <v>0</v>
      </c>
      <c r="E29" s="14">
        <f>SUMIFS(Preservation!$H:$H,Preservation!$D:$D,'Pres Municipalities'!$A29,Preservation!$A:$A,'Pres Municipalities'!E$1)</f>
        <v>0</v>
      </c>
      <c r="F29" s="14">
        <f>SUMIFS(Preservation!$H:$H,Preservation!$D:$D,'Pres Municipalities'!$A29,Preservation!$A:$A,'Pres Municipalities'!F$1)</f>
        <v>0</v>
      </c>
      <c r="G29" s="14">
        <f>SUMIFS(Preservation!$H:$H,Preservation!$D:$D,'Pres Municipalities'!$A29,Preservation!$A:$A,'Pres Municipalities'!G$1)</f>
        <v>372</v>
      </c>
      <c r="H29" s="14">
        <f>SUMIFS(Preservation!$H:$H,Preservation!$D:$D,'Pres Municipalities'!$A29,Preservation!$A:$A,'Pres Municipalities'!H$1)</f>
        <v>190</v>
      </c>
      <c r="I29" s="14">
        <f>SUMIFS(Preservation!$H:$H,Preservation!$D:$D,'Pres Municipalities'!$A29,Preservation!$A:$A,'Pres Municipalities'!I$1)</f>
        <v>488</v>
      </c>
      <c r="J29" s="14">
        <f>SUMIFS(Preservation!$H:$H,Preservation!$D:$D,'Pres Municipalities'!$A29,Preservation!$A:$A,'Pres Municipalities'!J$1)</f>
        <v>0</v>
      </c>
      <c r="K29" s="14">
        <f>SUMIFS(Preservation!$H:$H,Preservation!$D:$D,'Pres Municipalities'!$A29,Preservation!$A:$A,'Pres Municipalities'!K$1)</f>
        <v>65</v>
      </c>
      <c r="L29" s="25">
        <f t="shared" si="0"/>
        <v>1115</v>
      </c>
      <c r="M29" s="25">
        <f t="shared" si="1"/>
        <v>223</v>
      </c>
      <c r="N29" s="35">
        <f>IF($L29&lt;&gt;0, SUMIFS(Preservation!$H:$H,Preservation!$D:$D,'Pres Municipalities'!$A29,Preservation!$E:$E,"Rental")/$L29,"N/A")</f>
        <v>0.94170403587443952</v>
      </c>
      <c r="O29" s="35">
        <f>IF($L29&lt;&gt;0, SUMIFS(Preservation!$H:$H,Preservation!$D:$D,'Pres Municipalities'!$A29,Preservation!$E:$E,"Homeownership")/$L29,"N/A")</f>
        <v>0</v>
      </c>
      <c r="P29" s="56">
        <f>IF(_xlfn.MINIFS(Preservation!$K:$K,Preservation!$D:$D,'Pres Municipalities'!$A29)=0,"N/A",_xlfn.MINIFS(Preservation!$K:$K,Preservation!$D:$D,'Pres Municipalities'!$A29))</f>
        <v>0.3</v>
      </c>
      <c r="Q29" s="59">
        <f>IF(_xlfn.MAXIFS(Preservation!$L:$L,Preservation!$D:$D,'Pres Municipalities'!$A29)=0,"N/A",_xlfn.MAXIFS(Preservation!$L:$L,Preservation!$D:$D,'Pres Municipalities'!$A29))</f>
        <v>0.8</v>
      </c>
      <c r="R29" s="53">
        <f>IF($L29=0,"N/A",SUMIFS(Preservation!$H:$H,Preservation!$D:$D,'Pres Municipalities'!$A29,Preservation!$K:$K,"&lt;=.3")/$L29)</f>
        <v>0.91748878923766819</v>
      </c>
      <c r="S29" s="53">
        <f>IF($L29=0,"N/A",SUMIFS(Preservation!$H:$H,Preservation!$D:$D,'Pres Municipalities'!$A29,Preservation!$K:$K,"&lt;=.5")/$L29)</f>
        <v>0.91748878923766819</v>
      </c>
      <c r="T29" s="53">
        <f>IF($L29=0,"N/A",SUMIFS(Preservation!$H:$H,Preservation!$D:$D,'Pres Municipalities'!$A29,Preservation!$K:$K,"&lt;=.8")/$L29)</f>
        <v>0.94170403587443952</v>
      </c>
      <c r="U29" s="53">
        <f>IF($L29=0,"N/A",SUMIFS(Preservation!$H:$H,Preservation!$D:$D,'Pres Municipalities'!$A29,Preservation!$K:$K,"&lt;=1")/$L29)</f>
        <v>0.94170403587443952</v>
      </c>
      <c r="V29" s="53">
        <f>IF($L29=0,"N/A",SUMIFS(Preservation!$H:$H,Preservation!$D:$D,'Pres Municipalities'!$A29,Preservation!$K:$K,"=1.2")/$L29)</f>
        <v>0</v>
      </c>
    </row>
    <row r="30" spans="1:22" x14ac:dyDescent="0.35">
      <c r="A30" s="27" t="s">
        <v>338</v>
      </c>
      <c r="B30" s="14">
        <f>SUMIFS(Preservation!$H:$H,Preservation!$D:$D,'Pres Municipalities'!$A30,Preservation!$A:$A,'Pres Municipalities'!B$1)</f>
        <v>0</v>
      </c>
      <c r="C30" s="14">
        <f>SUMIFS(Preservation!$H:$H,Preservation!$D:$D,'Pres Municipalities'!$A30,Preservation!$A:$A,'Pres Municipalities'!C$1)</f>
        <v>0</v>
      </c>
      <c r="D30" s="14">
        <f>SUMIFS(Preservation!$H:$H,Preservation!$D:$D,'Pres Municipalities'!$A30,Preservation!$A:$A,'Pres Municipalities'!D$1)</f>
        <v>0</v>
      </c>
      <c r="E30" s="14">
        <f>SUMIFS(Preservation!$H:$H,Preservation!$D:$D,'Pres Municipalities'!$A30,Preservation!$A:$A,'Pres Municipalities'!E$1)</f>
        <v>0</v>
      </c>
      <c r="F30" s="14">
        <f>SUMIFS(Preservation!$H:$H,Preservation!$D:$D,'Pres Municipalities'!$A30,Preservation!$A:$A,'Pres Municipalities'!F$1)</f>
        <v>0</v>
      </c>
      <c r="G30" s="14">
        <f>SUMIFS(Preservation!$H:$H,Preservation!$D:$D,'Pres Municipalities'!$A30,Preservation!$A:$A,'Pres Municipalities'!G$1)</f>
        <v>0</v>
      </c>
      <c r="H30" s="14">
        <f>SUMIFS(Preservation!$H:$H,Preservation!$D:$D,'Pres Municipalities'!$A30,Preservation!$A:$A,'Pres Municipalities'!H$1)</f>
        <v>0</v>
      </c>
      <c r="I30" s="14">
        <f>SUMIFS(Preservation!$H:$H,Preservation!$D:$D,'Pres Municipalities'!$A30,Preservation!$A:$A,'Pres Municipalities'!I$1)</f>
        <v>0</v>
      </c>
      <c r="J30" s="14">
        <f>SUMIFS(Preservation!$H:$H,Preservation!$D:$D,'Pres Municipalities'!$A30,Preservation!$A:$A,'Pres Municipalities'!J$1)</f>
        <v>0</v>
      </c>
      <c r="K30" s="14">
        <f>SUMIFS(Preservation!$H:$H,Preservation!$D:$D,'Pres Municipalities'!$A30,Preservation!$A:$A,'Pres Municipalities'!K$1)</f>
        <v>0</v>
      </c>
      <c r="L30" s="25">
        <f t="shared" si="0"/>
        <v>0</v>
      </c>
      <c r="M30" s="25">
        <f t="shared" si="1"/>
        <v>0</v>
      </c>
      <c r="N30" s="35" t="str">
        <f>IF($L30&lt;&gt;0, SUMIFS(Preservation!$H:$H,Preservation!$D:$D,'Pres Municipalities'!$A30,Preservation!$E:$E,"Rental")/$L30,"N/A")</f>
        <v>N/A</v>
      </c>
      <c r="O30" s="35" t="str">
        <f>IF($L30&lt;&gt;0, SUMIFS(Preservation!$H:$H,Preservation!$D:$D,'Pres Municipalities'!$A30,Preservation!$E:$E,"Homeownership")/$L30,"N/A")</f>
        <v>N/A</v>
      </c>
      <c r="P30" s="56" t="str">
        <f>IF(_xlfn.MINIFS(Preservation!$K:$K,Preservation!$D:$D,'Pres Municipalities'!$A30)=0,"N/A",_xlfn.MINIFS(Preservation!$K:$K,Preservation!$D:$D,'Pres Municipalities'!$A30))</f>
        <v>N/A</v>
      </c>
      <c r="Q30" s="59" t="str">
        <f>IF(_xlfn.MAXIFS(Preservation!$L:$L,Preservation!$D:$D,'Pres Municipalities'!$A30)=0,"N/A",_xlfn.MAXIFS(Preservation!$L:$L,Preservation!$D:$D,'Pres Municipalities'!$A30))</f>
        <v>N/A</v>
      </c>
      <c r="R30" s="53" t="str">
        <f>IF($L30=0,"N/A",SUMIFS(Preservation!$H:$H,Preservation!$D:$D,'Pres Municipalities'!$A30,Preservation!$K:$K,"&lt;=.3")/$L30)</f>
        <v>N/A</v>
      </c>
      <c r="S30" s="53" t="str">
        <f>IF($L30=0,"N/A",SUMIFS(Preservation!$H:$H,Preservation!$D:$D,'Pres Municipalities'!$A30,Preservation!$K:$K,"&lt;=.5")/$L30)</f>
        <v>N/A</v>
      </c>
      <c r="T30" s="53" t="str">
        <f>IF($L30=0,"N/A",SUMIFS(Preservation!$H:$H,Preservation!$D:$D,'Pres Municipalities'!$A30,Preservation!$K:$K,"&lt;=.8")/$L30)</f>
        <v>N/A</v>
      </c>
      <c r="U30" s="53" t="str">
        <f>IF($L30=0,"N/A",SUMIFS(Preservation!$H:$H,Preservation!$D:$D,'Pres Municipalities'!$A30,Preservation!$K:$K,"&lt;=1")/$L30)</f>
        <v>N/A</v>
      </c>
      <c r="V30" s="53" t="str">
        <f>IF($L30=0,"N/A",SUMIFS(Preservation!$H:$H,Preservation!$D:$D,'Pres Municipalities'!$A30,Preservation!$K:$K,"=1.2")/$L30)</f>
        <v>N/A</v>
      </c>
    </row>
    <row r="31" spans="1:22" x14ac:dyDescent="0.35">
      <c r="A31" s="27" t="s">
        <v>589</v>
      </c>
      <c r="B31" s="14">
        <f>SUMIFS(Preservation!$H:$H,Preservation!$D:$D,'Pres Municipalities'!$A31,Preservation!$A:$A,'Pres Municipalities'!B$1)</f>
        <v>0</v>
      </c>
      <c r="C31" s="14">
        <f>SUMIFS(Preservation!$H:$H,Preservation!$D:$D,'Pres Municipalities'!$A31,Preservation!$A:$A,'Pres Municipalities'!C$1)</f>
        <v>0</v>
      </c>
      <c r="D31" s="14">
        <f>SUMIFS(Preservation!$H:$H,Preservation!$D:$D,'Pres Municipalities'!$A31,Preservation!$A:$A,'Pres Municipalities'!D$1)</f>
        <v>0</v>
      </c>
      <c r="E31" s="14">
        <f>SUMIFS(Preservation!$H:$H,Preservation!$D:$D,'Pres Municipalities'!$A31,Preservation!$A:$A,'Pres Municipalities'!E$1)</f>
        <v>0</v>
      </c>
      <c r="F31" s="14">
        <f>SUMIFS(Preservation!$H:$H,Preservation!$D:$D,'Pres Municipalities'!$A31,Preservation!$A:$A,'Pres Municipalities'!F$1)</f>
        <v>0</v>
      </c>
      <c r="G31" s="14">
        <f>SUMIFS(Preservation!$H:$H,Preservation!$D:$D,'Pres Municipalities'!$A31,Preservation!$A:$A,'Pres Municipalities'!G$1)</f>
        <v>0</v>
      </c>
      <c r="H31" s="14">
        <f>SUMIFS(Preservation!$H:$H,Preservation!$D:$D,'Pres Municipalities'!$A31,Preservation!$A:$A,'Pres Municipalities'!H$1)</f>
        <v>0</v>
      </c>
      <c r="I31" s="14">
        <f>SUMIFS(Preservation!$H:$H,Preservation!$D:$D,'Pres Municipalities'!$A31,Preservation!$A:$A,'Pres Municipalities'!I$1)</f>
        <v>0</v>
      </c>
      <c r="J31" s="14">
        <f>SUMIFS(Preservation!$H:$H,Preservation!$D:$D,'Pres Municipalities'!$A31,Preservation!$A:$A,'Pres Municipalities'!J$1)</f>
        <v>0</v>
      </c>
      <c r="K31" s="14">
        <f>SUMIFS(Preservation!$H:$H,Preservation!$D:$D,'Pres Municipalities'!$A31,Preservation!$A:$A,'Pres Municipalities'!K$1)</f>
        <v>0</v>
      </c>
      <c r="L31" s="25">
        <f t="shared" si="0"/>
        <v>0</v>
      </c>
      <c r="M31" s="25">
        <f t="shared" si="1"/>
        <v>0</v>
      </c>
      <c r="N31" s="35" t="str">
        <f>IF($L31&lt;&gt;0, SUMIFS(Preservation!$H:$H,Preservation!$D:$D,'Pres Municipalities'!$A31,Preservation!$E:$E,"Rental")/$L31,"N/A")</f>
        <v>N/A</v>
      </c>
      <c r="O31" s="35" t="str">
        <f>IF($L31&lt;&gt;0, SUMIFS(Preservation!$H:$H,Preservation!$D:$D,'Pres Municipalities'!$A31,Preservation!$E:$E,"Homeownership")/$L31,"N/A")</f>
        <v>N/A</v>
      </c>
      <c r="P31" s="56" t="str">
        <f>IF(_xlfn.MINIFS(Preservation!$K:$K,Preservation!$D:$D,'Pres Municipalities'!$A31)=0,"N/A",_xlfn.MINIFS(Preservation!$K:$K,Preservation!$D:$D,'Pres Municipalities'!$A31))</f>
        <v>N/A</v>
      </c>
      <c r="Q31" s="59" t="str">
        <f>IF(_xlfn.MAXIFS(Preservation!$L:$L,Preservation!$D:$D,'Pres Municipalities'!$A31)=0,"N/A",_xlfn.MAXIFS(Preservation!$L:$L,Preservation!$D:$D,'Pres Municipalities'!$A31))</f>
        <v>N/A</v>
      </c>
      <c r="R31" s="56" t="str">
        <f>IF($L31=0,"N/A",SUMIFS(Preservation!$H:$H,Preservation!$D:$D,'Pres Municipalities'!$A31,Preservation!$K:$K,"&lt;=.3")/$L31)</f>
        <v>N/A</v>
      </c>
      <c r="S31" s="56" t="str">
        <f>IF($L31=0,"N/A",SUMIFS(Preservation!$H:$H,Preservation!$D:$D,'Pres Municipalities'!$A31,Preservation!$K:$K,"&lt;=.5")/$L31)</f>
        <v>N/A</v>
      </c>
      <c r="T31" s="56" t="str">
        <f>IF($L31=0,"N/A",SUMIFS(Preservation!$H:$H,Preservation!$D:$D,'Pres Municipalities'!$A31,Preservation!$K:$K,"&lt;=.8")/$L31)</f>
        <v>N/A</v>
      </c>
      <c r="U31" s="56" t="str">
        <f>IF($L31=0,"N/A",SUMIFS(Preservation!$H:$H,Preservation!$D:$D,'Pres Municipalities'!$A31,Preservation!$K:$K,"&lt;=1")/$L31)</f>
        <v>N/A</v>
      </c>
      <c r="V31" s="56" t="str">
        <f>IF($L31=0,"N/A",SUMIFS(Preservation!$H:$H,Preservation!$D:$D,'Pres Municipalities'!$A31,Preservation!$K:$K,"=1.2")/$L31)</f>
        <v>N/A</v>
      </c>
    </row>
    <row r="32" spans="1:22" x14ac:dyDescent="0.35">
      <c r="A32" s="27" t="s">
        <v>392</v>
      </c>
      <c r="B32" s="14">
        <f>SUMIFS(Preservation!$H:$H,Preservation!$D:$D,'Pres Municipalities'!$A32,Preservation!$A:$A,'Pres Municipalities'!B$1)</f>
        <v>0</v>
      </c>
      <c r="C32" s="14">
        <f>SUMIFS(Preservation!$H:$H,Preservation!$D:$D,'Pres Municipalities'!$A32,Preservation!$A:$A,'Pres Municipalities'!C$1)</f>
        <v>0</v>
      </c>
      <c r="D32" s="14">
        <f>SUMIFS(Preservation!$H:$H,Preservation!$D:$D,'Pres Municipalities'!$A32,Preservation!$A:$A,'Pres Municipalities'!D$1)</f>
        <v>0</v>
      </c>
      <c r="E32" s="14">
        <f>SUMIFS(Preservation!$H:$H,Preservation!$D:$D,'Pres Municipalities'!$A32,Preservation!$A:$A,'Pres Municipalities'!E$1)</f>
        <v>0</v>
      </c>
      <c r="F32" s="14">
        <f>SUMIFS(Preservation!$H:$H,Preservation!$D:$D,'Pres Municipalities'!$A32,Preservation!$A:$A,'Pres Municipalities'!F$1)</f>
        <v>0</v>
      </c>
      <c r="G32" s="14">
        <f>SUMIFS(Preservation!$H:$H,Preservation!$D:$D,'Pres Municipalities'!$A32,Preservation!$A:$A,'Pres Municipalities'!G$1)</f>
        <v>0</v>
      </c>
      <c r="H32" s="14">
        <f>SUMIFS(Preservation!$H:$H,Preservation!$D:$D,'Pres Municipalities'!$A32,Preservation!$A:$A,'Pres Municipalities'!H$1)</f>
        <v>0</v>
      </c>
      <c r="I32" s="14">
        <f>SUMIFS(Preservation!$H:$H,Preservation!$D:$D,'Pres Municipalities'!$A32,Preservation!$A:$A,'Pres Municipalities'!I$1)</f>
        <v>0</v>
      </c>
      <c r="J32" s="14">
        <f>SUMIFS(Preservation!$H:$H,Preservation!$D:$D,'Pres Municipalities'!$A32,Preservation!$A:$A,'Pres Municipalities'!J$1)</f>
        <v>0</v>
      </c>
      <c r="K32" s="14">
        <f>SUMIFS(Preservation!$H:$H,Preservation!$D:$D,'Pres Municipalities'!$A32,Preservation!$A:$A,'Pres Municipalities'!K$1)</f>
        <v>0</v>
      </c>
      <c r="L32" s="25">
        <f t="shared" si="0"/>
        <v>0</v>
      </c>
      <c r="M32" s="25">
        <f t="shared" si="1"/>
        <v>0</v>
      </c>
      <c r="N32" s="35" t="str">
        <f>IF($L32&lt;&gt;0, SUMIFS(Preservation!$H:$H,Preservation!$D:$D,'Pres Municipalities'!$A32,Preservation!$E:$E,"Rental")/$L32,"N/A")</f>
        <v>N/A</v>
      </c>
      <c r="O32" s="35" t="str">
        <f>IF($L32&lt;&gt;0, SUMIFS(Preservation!$H:$H,Preservation!$D:$D,'Pres Municipalities'!$A32,Preservation!$E:$E,"Homeownership")/$L32,"N/A")</f>
        <v>N/A</v>
      </c>
      <c r="P32" s="56" t="str">
        <f>IF(_xlfn.MINIFS(Preservation!$K:$K,Preservation!$D:$D,'Pres Municipalities'!$A32)=0,"N/A",_xlfn.MINIFS(Preservation!$K:$K,Preservation!$D:$D,'Pres Municipalities'!$A32))</f>
        <v>N/A</v>
      </c>
      <c r="Q32" s="59" t="str">
        <f>IF(_xlfn.MAXIFS(Preservation!$L:$L,Preservation!$D:$D,'Pres Municipalities'!$A32)=0,"N/A",_xlfn.MAXIFS(Preservation!$L:$L,Preservation!$D:$D,'Pres Municipalities'!$A32))</f>
        <v>N/A</v>
      </c>
      <c r="R32" s="53" t="str">
        <f>IF($L32=0,"N/A",SUMIFS(Preservation!$H:$H,Preservation!$D:$D,'Pres Municipalities'!$A32,Preservation!$K:$K,"&lt;=.3")/$L32)</f>
        <v>N/A</v>
      </c>
      <c r="S32" s="53" t="str">
        <f>IF($L32=0,"N/A",SUMIFS(Preservation!$H:$H,Preservation!$D:$D,'Pres Municipalities'!$A32,Preservation!$K:$K,"&lt;=.5")/$L32)</f>
        <v>N/A</v>
      </c>
      <c r="T32" s="53" t="str">
        <f>IF($L32=0,"N/A",SUMIFS(Preservation!$H:$H,Preservation!$D:$D,'Pres Municipalities'!$A32,Preservation!$K:$K,"&lt;=.8")/$L32)</f>
        <v>N/A</v>
      </c>
      <c r="U32" s="53" t="str">
        <f>IF($L32=0,"N/A",SUMIFS(Preservation!$H:$H,Preservation!$D:$D,'Pres Municipalities'!$A32,Preservation!$K:$K,"&lt;=1")/$L32)</f>
        <v>N/A</v>
      </c>
      <c r="V32" s="53" t="str">
        <f>IF($L32=0,"N/A",SUMIFS(Preservation!$H:$H,Preservation!$D:$D,'Pres Municipalities'!$A32,Preservation!$K:$K,"=1.2")/$L32)</f>
        <v>N/A</v>
      </c>
    </row>
    <row r="33" spans="1:22" x14ac:dyDescent="0.35">
      <c r="A33" s="27" t="s">
        <v>88</v>
      </c>
      <c r="B33" s="14">
        <f>SUMIFS(Preservation!$H:$H,Preservation!$D:$D,'Pres Municipalities'!$A33,Preservation!$A:$A,'Pres Municipalities'!B$1)</f>
        <v>0</v>
      </c>
      <c r="C33" s="14">
        <f>SUMIFS(Preservation!$H:$H,Preservation!$D:$D,'Pres Municipalities'!$A33,Preservation!$A:$A,'Pres Municipalities'!C$1)</f>
        <v>0</v>
      </c>
      <c r="D33" s="14">
        <f>SUMIFS(Preservation!$H:$H,Preservation!$D:$D,'Pres Municipalities'!$A33,Preservation!$A:$A,'Pres Municipalities'!D$1)</f>
        <v>0</v>
      </c>
      <c r="E33" s="14">
        <f>SUMIFS(Preservation!$H:$H,Preservation!$D:$D,'Pres Municipalities'!$A33,Preservation!$A:$A,'Pres Municipalities'!E$1)</f>
        <v>0</v>
      </c>
      <c r="F33" s="14">
        <f>SUMIFS(Preservation!$H:$H,Preservation!$D:$D,'Pres Municipalities'!$A33,Preservation!$A:$A,'Pres Municipalities'!F$1)</f>
        <v>0</v>
      </c>
      <c r="G33" s="14">
        <f>SUMIFS(Preservation!$H:$H,Preservation!$D:$D,'Pres Municipalities'!$A33,Preservation!$A:$A,'Pres Municipalities'!G$1)</f>
        <v>0</v>
      </c>
      <c r="H33" s="14">
        <f>SUMIFS(Preservation!$H:$H,Preservation!$D:$D,'Pres Municipalities'!$A33,Preservation!$A:$A,'Pres Municipalities'!H$1)</f>
        <v>0</v>
      </c>
      <c r="I33" s="14">
        <f>SUMIFS(Preservation!$H:$H,Preservation!$D:$D,'Pres Municipalities'!$A33,Preservation!$A:$A,'Pres Municipalities'!I$1)</f>
        <v>0</v>
      </c>
      <c r="J33" s="14">
        <f>SUMIFS(Preservation!$H:$H,Preservation!$D:$D,'Pres Municipalities'!$A33,Preservation!$A:$A,'Pres Municipalities'!J$1)</f>
        <v>0</v>
      </c>
      <c r="K33" s="14">
        <f>SUMIFS(Preservation!$H:$H,Preservation!$D:$D,'Pres Municipalities'!$A33,Preservation!$A:$A,'Pres Municipalities'!K$1)</f>
        <v>0</v>
      </c>
      <c r="L33" s="25">
        <f t="shared" si="0"/>
        <v>0</v>
      </c>
      <c r="M33" s="25">
        <f t="shared" si="1"/>
        <v>0</v>
      </c>
      <c r="N33" s="35" t="str">
        <f>IF($L33&lt;&gt;0, SUMIFS(Preservation!$H:$H,Preservation!$D:$D,'Pres Municipalities'!$A33,Preservation!$E:$E,"Rental")/$L33,"N/A")</f>
        <v>N/A</v>
      </c>
      <c r="O33" s="35" t="str">
        <f>IF($L33&lt;&gt;0, SUMIFS(Preservation!$H:$H,Preservation!$D:$D,'Pres Municipalities'!$A33,Preservation!$E:$E,"Homeownership")/$L33,"N/A")</f>
        <v>N/A</v>
      </c>
      <c r="P33" s="56" t="str">
        <f>IF(_xlfn.MINIFS(Preservation!$K:$K,Preservation!$D:$D,'Pres Municipalities'!$A33)=0,"N/A",_xlfn.MINIFS(Preservation!$K:$K,Preservation!$D:$D,'Pres Municipalities'!$A33))</f>
        <v>N/A</v>
      </c>
      <c r="Q33" s="59" t="str">
        <f>IF(_xlfn.MAXIFS(Preservation!$L:$L,Preservation!$D:$D,'Pres Municipalities'!$A33)=0,"N/A",_xlfn.MAXIFS(Preservation!$L:$L,Preservation!$D:$D,'Pres Municipalities'!$A33))</f>
        <v>N/A</v>
      </c>
      <c r="R33" s="53" t="str">
        <f>IF($L33=0,"N/A",SUMIFS(Preservation!$H:$H,Preservation!$D:$D,'Pres Municipalities'!$A33,Preservation!$K:$K,"&lt;=.3")/$L33)</f>
        <v>N/A</v>
      </c>
      <c r="S33" s="53" t="str">
        <f>IF($L33=0,"N/A",SUMIFS(Preservation!$H:$H,Preservation!$D:$D,'Pres Municipalities'!$A33,Preservation!$K:$K,"&lt;=.5")/$L33)</f>
        <v>N/A</v>
      </c>
      <c r="T33" s="53" t="str">
        <f>IF($L33=0,"N/A",SUMIFS(Preservation!$H:$H,Preservation!$D:$D,'Pres Municipalities'!$A33,Preservation!$K:$K,"&lt;=.8")/$L33)</f>
        <v>N/A</v>
      </c>
      <c r="U33" s="53" t="str">
        <f>IF($L33=0,"N/A",SUMIFS(Preservation!$H:$H,Preservation!$D:$D,'Pres Municipalities'!$A33,Preservation!$K:$K,"&lt;=1")/$L33)</f>
        <v>N/A</v>
      </c>
      <c r="V33" s="53" t="str">
        <f>IF($L33=0,"N/A",SUMIFS(Preservation!$H:$H,Preservation!$D:$D,'Pres Municipalities'!$A33,Preservation!$K:$K,"=1.2")/$L33)</f>
        <v>N/A</v>
      </c>
    </row>
    <row r="34" spans="1:22" x14ac:dyDescent="0.35">
      <c r="A34" s="27" t="s">
        <v>202</v>
      </c>
      <c r="B34" s="14">
        <f>SUMIFS(Preservation!$H:$H,Preservation!$D:$D,'Pres Municipalities'!$A34,Preservation!$A:$A,'Pres Municipalities'!B$1)</f>
        <v>0</v>
      </c>
      <c r="C34" s="14">
        <f>SUMIFS(Preservation!$H:$H,Preservation!$D:$D,'Pres Municipalities'!$A34,Preservation!$A:$A,'Pres Municipalities'!C$1)</f>
        <v>0</v>
      </c>
      <c r="D34" s="14">
        <f>SUMIFS(Preservation!$H:$H,Preservation!$D:$D,'Pres Municipalities'!$A34,Preservation!$A:$A,'Pres Municipalities'!D$1)</f>
        <v>0</v>
      </c>
      <c r="E34" s="14">
        <f>SUMIFS(Preservation!$H:$H,Preservation!$D:$D,'Pres Municipalities'!$A34,Preservation!$A:$A,'Pres Municipalities'!E$1)</f>
        <v>0</v>
      </c>
      <c r="F34" s="14">
        <f>SUMIFS(Preservation!$H:$H,Preservation!$D:$D,'Pres Municipalities'!$A34,Preservation!$A:$A,'Pres Municipalities'!F$1)</f>
        <v>0</v>
      </c>
      <c r="G34" s="14">
        <f>SUMIFS(Preservation!$H:$H,Preservation!$D:$D,'Pres Municipalities'!$A34,Preservation!$A:$A,'Pres Municipalities'!G$1)</f>
        <v>0</v>
      </c>
      <c r="H34" s="14">
        <f>SUMIFS(Preservation!$H:$H,Preservation!$D:$D,'Pres Municipalities'!$A34,Preservation!$A:$A,'Pres Municipalities'!H$1)</f>
        <v>0</v>
      </c>
      <c r="I34" s="14">
        <f>SUMIFS(Preservation!$H:$H,Preservation!$D:$D,'Pres Municipalities'!$A34,Preservation!$A:$A,'Pres Municipalities'!I$1)</f>
        <v>0</v>
      </c>
      <c r="J34" s="14">
        <f>SUMIFS(Preservation!$H:$H,Preservation!$D:$D,'Pres Municipalities'!$A34,Preservation!$A:$A,'Pres Municipalities'!J$1)</f>
        <v>0</v>
      </c>
      <c r="K34" s="14">
        <f>SUMIFS(Preservation!$H:$H,Preservation!$D:$D,'Pres Municipalities'!$A34,Preservation!$A:$A,'Pres Municipalities'!K$1)</f>
        <v>0</v>
      </c>
      <c r="L34" s="25">
        <f t="shared" si="0"/>
        <v>0</v>
      </c>
      <c r="M34" s="25">
        <f t="shared" si="1"/>
        <v>0</v>
      </c>
      <c r="N34" s="35" t="str">
        <f>IF($L34&lt;&gt;0, SUMIFS(Preservation!$H:$H,Preservation!$D:$D,'Pres Municipalities'!$A34,Preservation!$E:$E,"Rental")/$L34,"N/A")</f>
        <v>N/A</v>
      </c>
      <c r="O34" s="35" t="str">
        <f>IF($L34&lt;&gt;0, SUMIFS(Preservation!$H:$H,Preservation!$D:$D,'Pres Municipalities'!$A34,Preservation!$E:$E,"Homeownership")/$L34,"N/A")</f>
        <v>N/A</v>
      </c>
      <c r="P34" s="56" t="str">
        <f>IF(_xlfn.MINIFS(Preservation!$K:$K,Preservation!$D:$D,'Pres Municipalities'!$A34)=0,"N/A",_xlfn.MINIFS(Preservation!$K:$K,Preservation!$D:$D,'Pres Municipalities'!$A34))</f>
        <v>N/A</v>
      </c>
      <c r="Q34" s="59" t="str">
        <f>IF(_xlfn.MAXIFS(Preservation!$L:$L,Preservation!$D:$D,'Pres Municipalities'!$A34)=0,"N/A",_xlfn.MAXIFS(Preservation!$L:$L,Preservation!$D:$D,'Pres Municipalities'!$A34))</f>
        <v>N/A</v>
      </c>
      <c r="R34" s="53" t="str">
        <f>IF($L34=0,"N/A",SUMIFS(Preservation!$H:$H,Preservation!$D:$D,'Pres Municipalities'!$A34,Preservation!$K:$K,"&lt;=.3")/$L34)</f>
        <v>N/A</v>
      </c>
      <c r="S34" s="53" t="str">
        <f>IF($L34=0,"N/A",SUMIFS(Preservation!$H:$H,Preservation!$D:$D,'Pres Municipalities'!$A34,Preservation!$K:$K,"&lt;=.5")/$L34)</f>
        <v>N/A</v>
      </c>
      <c r="T34" s="53" t="str">
        <f>IF($L34=0,"N/A",SUMIFS(Preservation!$H:$H,Preservation!$D:$D,'Pres Municipalities'!$A34,Preservation!$K:$K,"&lt;=.8")/$L34)</f>
        <v>N/A</v>
      </c>
      <c r="U34" s="53" t="str">
        <f>IF($L34=0,"N/A",SUMIFS(Preservation!$H:$H,Preservation!$D:$D,'Pres Municipalities'!$A34,Preservation!$K:$K,"&lt;=1")/$L34)</f>
        <v>N/A</v>
      </c>
      <c r="V34" s="53" t="str">
        <f>IF($L34=0,"N/A",SUMIFS(Preservation!$H:$H,Preservation!$D:$D,'Pres Municipalities'!$A34,Preservation!$K:$K,"=1.2")/$L34)</f>
        <v>N/A</v>
      </c>
    </row>
    <row r="35" spans="1:22" x14ac:dyDescent="0.35">
      <c r="A35" s="27" t="s">
        <v>727</v>
      </c>
      <c r="B35" s="14">
        <f>SUMIFS(Preservation!$H:$H,Preservation!$D:$D,'Pres Municipalities'!$A35,Preservation!$A:$A,'Pres Municipalities'!B$1)</f>
        <v>0</v>
      </c>
      <c r="C35" s="14">
        <f>SUMIFS(Preservation!$H:$H,Preservation!$D:$D,'Pres Municipalities'!$A35,Preservation!$A:$A,'Pres Municipalities'!C$1)</f>
        <v>0</v>
      </c>
      <c r="D35" s="14">
        <f>SUMIFS(Preservation!$H:$H,Preservation!$D:$D,'Pres Municipalities'!$A35,Preservation!$A:$A,'Pres Municipalities'!D$1)</f>
        <v>0</v>
      </c>
      <c r="E35" s="14">
        <f>SUMIFS(Preservation!$H:$H,Preservation!$D:$D,'Pres Municipalities'!$A35,Preservation!$A:$A,'Pres Municipalities'!E$1)</f>
        <v>0</v>
      </c>
      <c r="F35" s="14">
        <f>SUMIFS(Preservation!$H:$H,Preservation!$D:$D,'Pres Municipalities'!$A35,Preservation!$A:$A,'Pres Municipalities'!F$1)</f>
        <v>0</v>
      </c>
      <c r="G35" s="14">
        <f>SUMIFS(Preservation!$H:$H,Preservation!$D:$D,'Pres Municipalities'!$A35,Preservation!$A:$A,'Pres Municipalities'!G$1)</f>
        <v>0</v>
      </c>
      <c r="H35" s="14">
        <f>SUMIFS(Preservation!$H:$H,Preservation!$D:$D,'Pres Municipalities'!$A35,Preservation!$A:$A,'Pres Municipalities'!H$1)</f>
        <v>0</v>
      </c>
      <c r="I35" s="14">
        <f>SUMIFS(Preservation!$H:$H,Preservation!$D:$D,'Pres Municipalities'!$A35,Preservation!$A:$A,'Pres Municipalities'!I$1)</f>
        <v>0</v>
      </c>
      <c r="J35" s="14">
        <f>SUMIFS(Preservation!$H:$H,Preservation!$D:$D,'Pres Municipalities'!$A35,Preservation!$A:$A,'Pres Municipalities'!J$1)</f>
        <v>0</v>
      </c>
      <c r="K35" s="14">
        <f>SUMIFS(Preservation!$H:$H,Preservation!$D:$D,'Pres Municipalities'!$A35,Preservation!$A:$A,'Pres Municipalities'!K$1)</f>
        <v>0</v>
      </c>
      <c r="L35" s="25">
        <f t="shared" si="0"/>
        <v>0</v>
      </c>
      <c r="M35" s="25">
        <f t="shared" si="1"/>
        <v>0</v>
      </c>
      <c r="N35" s="35" t="str">
        <f>IF($L35&lt;&gt;0, SUMIFS(Preservation!$H:$H,Preservation!$D:$D,'Pres Municipalities'!$A35,Preservation!$E:$E,"Rental")/$L35,"N/A")</f>
        <v>N/A</v>
      </c>
      <c r="O35" s="35" t="str">
        <f>IF($L35&lt;&gt;0, SUMIFS(Preservation!$H:$H,Preservation!$D:$D,'Pres Municipalities'!$A35,Preservation!$E:$E,"Homeownership")/$L35,"N/A")</f>
        <v>N/A</v>
      </c>
      <c r="P35" s="56" t="str">
        <f>IF(_xlfn.MINIFS(Preservation!$K:$K,Preservation!$D:$D,'Pres Municipalities'!$A35)=0,"N/A",_xlfn.MINIFS(Preservation!$K:$K,Preservation!$D:$D,'Pres Municipalities'!$A35))</f>
        <v>N/A</v>
      </c>
      <c r="Q35" s="59" t="str">
        <f>IF(_xlfn.MAXIFS(Preservation!$L:$L,Preservation!$D:$D,'Pres Municipalities'!$A35)=0,"N/A",_xlfn.MAXIFS(Preservation!$L:$L,Preservation!$D:$D,'Pres Municipalities'!$A35))</f>
        <v>N/A</v>
      </c>
      <c r="R35" s="56" t="str">
        <f>IF($L35=0,"N/A",SUMIFS(Preservation!$H:$H,Preservation!$D:$D,'Pres Municipalities'!$A35,Preservation!$K:$K,"&lt;=.3")/$L35)</f>
        <v>N/A</v>
      </c>
      <c r="S35" s="56" t="str">
        <f>IF($L35=0,"N/A",SUMIFS(Preservation!$H:$H,Preservation!$D:$D,'Pres Municipalities'!$A35,Preservation!$K:$K,"&lt;=.5")/$L35)</f>
        <v>N/A</v>
      </c>
      <c r="T35" s="56" t="str">
        <f>IF($L35=0,"N/A",SUMIFS(Preservation!$H:$H,Preservation!$D:$D,'Pres Municipalities'!$A35,Preservation!$K:$K,"&lt;=.8")/$L35)</f>
        <v>N/A</v>
      </c>
      <c r="U35" s="56" t="str">
        <f>IF($L35=0,"N/A",SUMIFS(Preservation!$H:$H,Preservation!$D:$D,'Pres Municipalities'!$A35,Preservation!$K:$K,"&lt;=1")/$L35)</f>
        <v>N/A</v>
      </c>
      <c r="V35" s="56" t="str">
        <f>IF($L35=0,"N/A",SUMIFS(Preservation!$H:$H,Preservation!$D:$D,'Pres Municipalities'!$A35,Preservation!$K:$K,"=1.2")/$L35)</f>
        <v>N/A</v>
      </c>
    </row>
    <row r="36" spans="1:22" x14ac:dyDescent="0.35">
      <c r="A36" s="27" t="s">
        <v>39</v>
      </c>
      <c r="B36" s="14">
        <f>SUMIFS(Preservation!$H:$H,Preservation!$D:$D,'Pres Municipalities'!$A36,Preservation!$A:$A,'Pres Municipalities'!B$1)</f>
        <v>0</v>
      </c>
      <c r="C36" s="14">
        <f>SUMIFS(Preservation!$H:$H,Preservation!$D:$D,'Pres Municipalities'!$A36,Preservation!$A:$A,'Pres Municipalities'!C$1)</f>
        <v>0</v>
      </c>
      <c r="D36" s="14">
        <f>SUMIFS(Preservation!$H:$H,Preservation!$D:$D,'Pres Municipalities'!$A36,Preservation!$A:$A,'Pres Municipalities'!D$1)</f>
        <v>0</v>
      </c>
      <c r="E36" s="14">
        <f>SUMIFS(Preservation!$H:$H,Preservation!$D:$D,'Pres Municipalities'!$A36,Preservation!$A:$A,'Pres Municipalities'!E$1)</f>
        <v>0</v>
      </c>
      <c r="F36" s="14">
        <f>SUMIFS(Preservation!$H:$H,Preservation!$D:$D,'Pres Municipalities'!$A36,Preservation!$A:$A,'Pres Municipalities'!F$1)</f>
        <v>0</v>
      </c>
      <c r="G36" s="14">
        <f>SUMIFS(Preservation!$H:$H,Preservation!$D:$D,'Pres Municipalities'!$A36,Preservation!$A:$A,'Pres Municipalities'!G$1)</f>
        <v>0</v>
      </c>
      <c r="H36" s="14">
        <f>SUMIFS(Preservation!$H:$H,Preservation!$D:$D,'Pres Municipalities'!$A36,Preservation!$A:$A,'Pres Municipalities'!H$1)</f>
        <v>148</v>
      </c>
      <c r="I36" s="14">
        <f>SUMIFS(Preservation!$H:$H,Preservation!$D:$D,'Pres Municipalities'!$A36,Preservation!$A:$A,'Pres Municipalities'!I$1)</f>
        <v>0</v>
      </c>
      <c r="J36" s="14">
        <f>SUMIFS(Preservation!$H:$H,Preservation!$D:$D,'Pres Municipalities'!$A36,Preservation!$A:$A,'Pres Municipalities'!J$1)</f>
        <v>0</v>
      </c>
      <c r="K36" s="14">
        <f>SUMIFS(Preservation!$H:$H,Preservation!$D:$D,'Pres Municipalities'!$A36,Preservation!$A:$A,'Pres Municipalities'!K$1)</f>
        <v>7</v>
      </c>
      <c r="L36" s="25">
        <f t="shared" si="0"/>
        <v>155</v>
      </c>
      <c r="M36" s="25">
        <f t="shared" si="1"/>
        <v>31</v>
      </c>
      <c r="N36" s="35">
        <f>IF($L36&lt;&gt;0, SUMIFS(Preservation!$H:$H,Preservation!$D:$D,'Pres Municipalities'!$A36,Preservation!$E:$E,"Rental")/$L36,"N/A")</f>
        <v>1</v>
      </c>
      <c r="O36" s="35">
        <f>IF($L36&lt;&gt;0, SUMIFS(Preservation!$H:$H,Preservation!$D:$D,'Pres Municipalities'!$A36,Preservation!$E:$E,"Homeownership")/$L36,"N/A")</f>
        <v>0</v>
      </c>
      <c r="P36" s="56">
        <f>IF(_xlfn.MINIFS(Preservation!$K:$K,Preservation!$D:$D,'Pres Municipalities'!$A36)=0,"N/A",_xlfn.MINIFS(Preservation!$K:$K,Preservation!$D:$D,'Pres Municipalities'!$A36))</f>
        <v>0.3</v>
      </c>
      <c r="Q36" s="59">
        <f>IF(_xlfn.MAXIFS(Preservation!$L:$L,Preservation!$D:$D,'Pres Municipalities'!$A36)=0,"N/A",_xlfn.MAXIFS(Preservation!$L:$L,Preservation!$D:$D,'Pres Municipalities'!$A36))</f>
        <v>0.8</v>
      </c>
      <c r="R36" s="53">
        <f>IF($L36=0,"N/A",SUMIFS(Preservation!$H:$H,Preservation!$D:$D,'Pres Municipalities'!$A36,Preservation!$K:$K,"&lt;=.3")/$L36)</f>
        <v>1</v>
      </c>
      <c r="S36" s="53">
        <f>IF($L36=0,"N/A",SUMIFS(Preservation!$H:$H,Preservation!$D:$D,'Pres Municipalities'!$A36,Preservation!$K:$K,"&lt;=.5")/$L36)</f>
        <v>1</v>
      </c>
      <c r="T36" s="53">
        <f>IF($L36=0,"N/A",SUMIFS(Preservation!$H:$H,Preservation!$D:$D,'Pres Municipalities'!$A36,Preservation!$K:$K,"&lt;=.8")/$L36)</f>
        <v>1</v>
      </c>
      <c r="U36" s="53">
        <f>IF($L36=0,"N/A",SUMIFS(Preservation!$H:$H,Preservation!$D:$D,'Pres Municipalities'!$A36,Preservation!$K:$K,"&lt;=1")/$L36)</f>
        <v>1</v>
      </c>
      <c r="V36" s="53">
        <f>IF($L36=0,"N/A",SUMIFS(Preservation!$H:$H,Preservation!$D:$D,'Pres Municipalities'!$A36,Preservation!$K:$K,"=1.2")/$L36)</f>
        <v>0</v>
      </c>
    </row>
    <row r="37" spans="1:22" x14ac:dyDescent="0.35">
      <c r="A37" s="27" t="s">
        <v>728</v>
      </c>
      <c r="B37" s="14">
        <f>SUMIFS(Preservation!$H:$H,Preservation!$D:$D,'Pres Municipalities'!$A37,Preservation!$A:$A,'Pres Municipalities'!B$1)</f>
        <v>0</v>
      </c>
      <c r="C37" s="14">
        <f>SUMIFS(Preservation!$H:$H,Preservation!$D:$D,'Pres Municipalities'!$A37,Preservation!$A:$A,'Pres Municipalities'!C$1)</f>
        <v>0</v>
      </c>
      <c r="D37" s="14">
        <f>SUMIFS(Preservation!$H:$H,Preservation!$D:$D,'Pres Municipalities'!$A37,Preservation!$A:$A,'Pres Municipalities'!D$1)</f>
        <v>0</v>
      </c>
      <c r="E37" s="14">
        <f>SUMIFS(Preservation!$H:$H,Preservation!$D:$D,'Pres Municipalities'!$A37,Preservation!$A:$A,'Pres Municipalities'!E$1)</f>
        <v>0</v>
      </c>
      <c r="F37" s="14">
        <f>SUMIFS(Preservation!$H:$H,Preservation!$D:$D,'Pres Municipalities'!$A37,Preservation!$A:$A,'Pres Municipalities'!F$1)</f>
        <v>0</v>
      </c>
      <c r="G37" s="14">
        <f>SUMIFS(Preservation!$H:$H,Preservation!$D:$D,'Pres Municipalities'!$A37,Preservation!$A:$A,'Pres Municipalities'!G$1)</f>
        <v>0</v>
      </c>
      <c r="H37" s="14">
        <f>SUMIFS(Preservation!$H:$H,Preservation!$D:$D,'Pres Municipalities'!$A37,Preservation!$A:$A,'Pres Municipalities'!H$1)</f>
        <v>0</v>
      </c>
      <c r="I37" s="14">
        <f>SUMIFS(Preservation!$H:$H,Preservation!$D:$D,'Pres Municipalities'!$A37,Preservation!$A:$A,'Pres Municipalities'!I$1)</f>
        <v>0</v>
      </c>
      <c r="J37" s="14">
        <f>SUMIFS(Preservation!$H:$H,Preservation!$D:$D,'Pres Municipalities'!$A37,Preservation!$A:$A,'Pres Municipalities'!J$1)</f>
        <v>0</v>
      </c>
      <c r="K37" s="14">
        <f>SUMIFS(Preservation!$H:$H,Preservation!$D:$D,'Pres Municipalities'!$A37,Preservation!$A:$A,'Pres Municipalities'!K$1)</f>
        <v>0</v>
      </c>
      <c r="L37" s="25">
        <f t="shared" si="0"/>
        <v>0</v>
      </c>
      <c r="M37" s="25">
        <f t="shared" si="1"/>
        <v>0</v>
      </c>
      <c r="N37" s="35" t="str">
        <f>IF($L37&lt;&gt;0, SUMIFS(Preservation!$H:$H,Preservation!$D:$D,'Pres Municipalities'!$A37,Preservation!$E:$E,"Rental")/$L37,"N/A")</f>
        <v>N/A</v>
      </c>
      <c r="O37" s="35" t="str">
        <f>IF($L37&lt;&gt;0, SUMIFS(Preservation!$H:$H,Preservation!$D:$D,'Pres Municipalities'!$A37,Preservation!$E:$E,"Homeownership")/$L37,"N/A")</f>
        <v>N/A</v>
      </c>
      <c r="P37" s="56" t="str">
        <f>IF(_xlfn.MINIFS(Preservation!$K:$K,Preservation!$D:$D,'Pres Municipalities'!$A37)=0,"N/A",_xlfn.MINIFS(Preservation!$K:$K,Preservation!$D:$D,'Pres Municipalities'!$A37))</f>
        <v>N/A</v>
      </c>
      <c r="Q37" s="59" t="str">
        <f>IF(_xlfn.MAXIFS(Preservation!$L:$L,Preservation!$D:$D,'Pres Municipalities'!$A37)=0,"N/A",_xlfn.MAXIFS(Preservation!$L:$L,Preservation!$D:$D,'Pres Municipalities'!$A37))</f>
        <v>N/A</v>
      </c>
      <c r="R37" s="56" t="str">
        <f>IF($L37=0,"N/A",SUMIFS(Preservation!$H:$H,Preservation!$D:$D,'Pres Municipalities'!$A37,Preservation!$K:$K,"&lt;=.3")/$L37)</f>
        <v>N/A</v>
      </c>
      <c r="S37" s="56" t="str">
        <f>IF($L37=0,"N/A",SUMIFS(Preservation!$H:$H,Preservation!$D:$D,'Pres Municipalities'!$A37,Preservation!$K:$K,"&lt;=.5")/$L37)</f>
        <v>N/A</v>
      </c>
      <c r="T37" s="56" t="str">
        <f>IF($L37=0,"N/A",SUMIFS(Preservation!$H:$H,Preservation!$D:$D,'Pres Municipalities'!$A37,Preservation!$K:$K,"&lt;=.8")/$L37)</f>
        <v>N/A</v>
      </c>
      <c r="U37" s="56" t="str">
        <f>IF($L37=0,"N/A",SUMIFS(Preservation!$H:$H,Preservation!$D:$D,'Pres Municipalities'!$A37,Preservation!$K:$K,"&lt;=1")/$L37)</f>
        <v>N/A</v>
      </c>
      <c r="V37" s="56" t="str">
        <f>IF($L37=0,"N/A",SUMIFS(Preservation!$H:$H,Preservation!$D:$D,'Pres Municipalities'!$A37,Preservation!$K:$K,"=1.2")/$L37)</f>
        <v>N/A</v>
      </c>
    </row>
    <row r="38" spans="1:22" x14ac:dyDescent="0.35">
      <c r="A38" s="27" t="s">
        <v>38</v>
      </c>
      <c r="B38" s="14">
        <f>SUMIFS(Preservation!$H:$H,Preservation!$D:$D,'Pres Municipalities'!$A38,Preservation!$A:$A,'Pres Municipalities'!B$1)</f>
        <v>0</v>
      </c>
      <c r="C38" s="14">
        <f>SUMIFS(Preservation!$H:$H,Preservation!$D:$D,'Pres Municipalities'!$A38,Preservation!$A:$A,'Pres Municipalities'!C$1)</f>
        <v>0</v>
      </c>
      <c r="D38" s="14">
        <f>SUMIFS(Preservation!$H:$H,Preservation!$D:$D,'Pres Municipalities'!$A38,Preservation!$A:$A,'Pres Municipalities'!D$1)</f>
        <v>0</v>
      </c>
      <c r="E38" s="14">
        <f>SUMIFS(Preservation!$H:$H,Preservation!$D:$D,'Pres Municipalities'!$A38,Preservation!$A:$A,'Pres Municipalities'!E$1)</f>
        <v>0</v>
      </c>
      <c r="F38" s="14">
        <f>SUMIFS(Preservation!$H:$H,Preservation!$D:$D,'Pres Municipalities'!$A38,Preservation!$A:$A,'Pres Municipalities'!F$1)</f>
        <v>0</v>
      </c>
      <c r="G38" s="14">
        <f>SUMIFS(Preservation!$H:$H,Preservation!$D:$D,'Pres Municipalities'!$A38,Preservation!$A:$A,'Pres Municipalities'!G$1)</f>
        <v>0</v>
      </c>
      <c r="H38" s="14">
        <f>SUMIFS(Preservation!$H:$H,Preservation!$D:$D,'Pres Municipalities'!$A38,Preservation!$A:$A,'Pres Municipalities'!H$1)</f>
        <v>0</v>
      </c>
      <c r="I38" s="14">
        <f>SUMIFS(Preservation!$H:$H,Preservation!$D:$D,'Pres Municipalities'!$A38,Preservation!$A:$A,'Pres Municipalities'!I$1)</f>
        <v>0</v>
      </c>
      <c r="J38" s="14">
        <f>SUMIFS(Preservation!$H:$H,Preservation!$D:$D,'Pres Municipalities'!$A38,Preservation!$A:$A,'Pres Municipalities'!J$1)</f>
        <v>0</v>
      </c>
      <c r="K38" s="14">
        <f>SUMIFS(Preservation!$H:$H,Preservation!$D:$D,'Pres Municipalities'!$A38,Preservation!$A:$A,'Pres Municipalities'!K$1)</f>
        <v>0</v>
      </c>
      <c r="L38" s="25">
        <f t="shared" si="0"/>
        <v>0</v>
      </c>
      <c r="M38" s="25">
        <f t="shared" si="1"/>
        <v>0</v>
      </c>
      <c r="N38" s="35" t="str">
        <f>IF($L38&lt;&gt;0, SUMIFS(Preservation!$H:$H,Preservation!$D:$D,'Pres Municipalities'!$A38,Preservation!$E:$E,"Rental")/$L38,"N/A")</f>
        <v>N/A</v>
      </c>
      <c r="O38" s="35" t="str">
        <f>IF($L38&lt;&gt;0, SUMIFS(Preservation!$H:$H,Preservation!$D:$D,'Pres Municipalities'!$A38,Preservation!$E:$E,"Homeownership")/$L38,"N/A")</f>
        <v>N/A</v>
      </c>
      <c r="P38" s="56" t="str">
        <f>IF(_xlfn.MINIFS(Preservation!$K:$K,Preservation!$D:$D,'Pres Municipalities'!$A38)=0,"N/A",_xlfn.MINIFS(Preservation!$K:$K,Preservation!$D:$D,'Pres Municipalities'!$A38))</f>
        <v>N/A</v>
      </c>
      <c r="Q38" s="59" t="str">
        <f>IF(_xlfn.MAXIFS(Preservation!$L:$L,Preservation!$D:$D,'Pres Municipalities'!$A38)=0,"N/A",_xlfn.MAXIFS(Preservation!$L:$L,Preservation!$D:$D,'Pres Municipalities'!$A38))</f>
        <v>N/A</v>
      </c>
      <c r="R38" s="53" t="str">
        <f>IF($L38=0,"N/A",SUMIFS(Preservation!$H:$H,Preservation!$D:$D,'Pres Municipalities'!$A38,Preservation!$K:$K,"&lt;=.3")/$L38)</f>
        <v>N/A</v>
      </c>
      <c r="S38" s="53" t="str">
        <f>IF($L38=0,"N/A",SUMIFS(Preservation!$H:$H,Preservation!$D:$D,'Pres Municipalities'!$A38,Preservation!$K:$K,"&lt;=.5")/$L38)</f>
        <v>N/A</v>
      </c>
      <c r="T38" s="53" t="str">
        <f>IF($L38=0,"N/A",SUMIFS(Preservation!$H:$H,Preservation!$D:$D,'Pres Municipalities'!$A38,Preservation!$K:$K,"&lt;=.8")/$L38)</f>
        <v>N/A</v>
      </c>
      <c r="U38" s="53" t="str">
        <f>IF($L38=0,"N/A",SUMIFS(Preservation!$H:$H,Preservation!$D:$D,'Pres Municipalities'!$A38,Preservation!$K:$K,"&lt;=1")/$L38)</f>
        <v>N/A</v>
      </c>
      <c r="V38" s="53" t="str">
        <f>IF($L38=0,"N/A",SUMIFS(Preservation!$H:$H,Preservation!$D:$D,'Pres Municipalities'!$A38,Preservation!$K:$K,"=1.2")/$L38)</f>
        <v>N/A</v>
      </c>
    </row>
    <row r="39" spans="1:22" x14ac:dyDescent="0.35">
      <c r="A39" s="27" t="s">
        <v>95</v>
      </c>
      <c r="B39" s="14">
        <f>SUMIFS(Preservation!$H:$H,Preservation!$D:$D,'Pres Municipalities'!$A39,Preservation!$A:$A,'Pres Municipalities'!B$1)</f>
        <v>0</v>
      </c>
      <c r="C39" s="14">
        <f>SUMIFS(Preservation!$H:$H,Preservation!$D:$D,'Pres Municipalities'!$A39,Preservation!$A:$A,'Pres Municipalities'!C$1)</f>
        <v>0</v>
      </c>
      <c r="D39" s="14">
        <f>SUMIFS(Preservation!$H:$H,Preservation!$D:$D,'Pres Municipalities'!$A39,Preservation!$A:$A,'Pres Municipalities'!D$1)</f>
        <v>0</v>
      </c>
      <c r="E39" s="14">
        <f>SUMIFS(Preservation!$H:$H,Preservation!$D:$D,'Pres Municipalities'!$A39,Preservation!$A:$A,'Pres Municipalities'!E$1)</f>
        <v>0</v>
      </c>
      <c r="F39" s="14">
        <f>SUMIFS(Preservation!$H:$H,Preservation!$D:$D,'Pres Municipalities'!$A39,Preservation!$A:$A,'Pres Municipalities'!F$1)</f>
        <v>0</v>
      </c>
      <c r="G39" s="14">
        <f>SUMIFS(Preservation!$H:$H,Preservation!$D:$D,'Pres Municipalities'!$A39,Preservation!$A:$A,'Pres Municipalities'!G$1)</f>
        <v>0</v>
      </c>
      <c r="H39" s="14">
        <f>SUMIFS(Preservation!$H:$H,Preservation!$D:$D,'Pres Municipalities'!$A39,Preservation!$A:$A,'Pres Municipalities'!H$1)</f>
        <v>0</v>
      </c>
      <c r="I39" s="14">
        <f>SUMIFS(Preservation!$H:$H,Preservation!$D:$D,'Pres Municipalities'!$A39,Preservation!$A:$A,'Pres Municipalities'!I$1)</f>
        <v>0</v>
      </c>
      <c r="J39" s="14">
        <f>SUMIFS(Preservation!$H:$H,Preservation!$D:$D,'Pres Municipalities'!$A39,Preservation!$A:$A,'Pres Municipalities'!J$1)</f>
        <v>0</v>
      </c>
      <c r="K39" s="14">
        <f>SUMIFS(Preservation!$H:$H,Preservation!$D:$D,'Pres Municipalities'!$A39,Preservation!$A:$A,'Pres Municipalities'!K$1)</f>
        <v>0</v>
      </c>
      <c r="L39" s="25">
        <f t="shared" si="0"/>
        <v>0</v>
      </c>
      <c r="M39" s="25">
        <f t="shared" si="1"/>
        <v>0</v>
      </c>
      <c r="N39" s="35" t="str">
        <f>IF($L39&lt;&gt;0, SUMIFS(Preservation!$H:$H,Preservation!$D:$D,'Pres Municipalities'!$A39,Preservation!$E:$E,"Rental")/$L39,"N/A")</f>
        <v>N/A</v>
      </c>
      <c r="O39" s="35" t="str">
        <f>IF($L39&lt;&gt;0, SUMIFS(Preservation!$H:$H,Preservation!$D:$D,'Pres Municipalities'!$A39,Preservation!$E:$E,"Homeownership")/$L39,"N/A")</f>
        <v>N/A</v>
      </c>
      <c r="P39" s="56" t="str">
        <f>IF(_xlfn.MINIFS(Preservation!$K:$K,Preservation!$D:$D,'Pres Municipalities'!$A39)=0,"N/A",_xlfn.MINIFS(Preservation!$K:$K,Preservation!$D:$D,'Pres Municipalities'!$A39))</f>
        <v>N/A</v>
      </c>
      <c r="Q39" s="59" t="str">
        <f>IF(_xlfn.MAXIFS(Preservation!$L:$L,Preservation!$D:$D,'Pres Municipalities'!$A39)=0,"N/A",_xlfn.MAXIFS(Preservation!$L:$L,Preservation!$D:$D,'Pres Municipalities'!$A39))</f>
        <v>N/A</v>
      </c>
      <c r="R39" s="53" t="str">
        <f>IF($L39=0,"N/A",SUMIFS(Preservation!$H:$H,Preservation!$D:$D,'Pres Municipalities'!$A39,Preservation!$K:$K,"&lt;=.3")/$L39)</f>
        <v>N/A</v>
      </c>
      <c r="S39" s="53" t="str">
        <f>IF($L39=0,"N/A",SUMIFS(Preservation!$H:$H,Preservation!$D:$D,'Pres Municipalities'!$A39,Preservation!$K:$K,"&lt;=.5")/$L39)</f>
        <v>N/A</v>
      </c>
      <c r="T39" s="53" t="str">
        <f>IF($L39=0,"N/A",SUMIFS(Preservation!$H:$H,Preservation!$D:$D,'Pres Municipalities'!$A39,Preservation!$K:$K,"&lt;=.8")/$L39)</f>
        <v>N/A</v>
      </c>
      <c r="U39" s="53" t="str">
        <f>IF($L39=0,"N/A",SUMIFS(Preservation!$H:$H,Preservation!$D:$D,'Pres Municipalities'!$A39,Preservation!$K:$K,"&lt;=1")/$L39)</f>
        <v>N/A</v>
      </c>
      <c r="V39" s="53" t="str">
        <f>IF($L39=0,"N/A",SUMIFS(Preservation!$H:$H,Preservation!$D:$D,'Pres Municipalities'!$A39,Preservation!$K:$K,"=1.2")/$L39)</f>
        <v>N/A</v>
      </c>
    </row>
    <row r="40" spans="1:22" x14ac:dyDescent="0.35">
      <c r="A40" s="27" t="s">
        <v>216</v>
      </c>
      <c r="B40" s="14">
        <f>SUMIFS(Preservation!$H:$H,Preservation!$D:$D,'Pres Municipalities'!$A40,Preservation!$A:$A,'Pres Municipalities'!B$1)</f>
        <v>0</v>
      </c>
      <c r="C40" s="14">
        <f>SUMIFS(Preservation!$H:$H,Preservation!$D:$D,'Pres Municipalities'!$A40,Preservation!$A:$A,'Pres Municipalities'!C$1)</f>
        <v>0</v>
      </c>
      <c r="D40" s="14">
        <f>SUMIFS(Preservation!$H:$H,Preservation!$D:$D,'Pres Municipalities'!$A40,Preservation!$A:$A,'Pres Municipalities'!D$1)</f>
        <v>0</v>
      </c>
      <c r="E40" s="14">
        <f>SUMIFS(Preservation!$H:$H,Preservation!$D:$D,'Pres Municipalities'!$A40,Preservation!$A:$A,'Pres Municipalities'!E$1)</f>
        <v>0</v>
      </c>
      <c r="F40" s="14">
        <f>SUMIFS(Preservation!$H:$H,Preservation!$D:$D,'Pres Municipalities'!$A40,Preservation!$A:$A,'Pres Municipalities'!F$1)</f>
        <v>0</v>
      </c>
      <c r="G40" s="14">
        <f>SUMIFS(Preservation!$H:$H,Preservation!$D:$D,'Pres Municipalities'!$A40,Preservation!$A:$A,'Pres Municipalities'!G$1)</f>
        <v>0</v>
      </c>
      <c r="H40" s="14">
        <f>SUMIFS(Preservation!$H:$H,Preservation!$D:$D,'Pres Municipalities'!$A40,Preservation!$A:$A,'Pres Municipalities'!H$1)</f>
        <v>0</v>
      </c>
      <c r="I40" s="14">
        <f>SUMIFS(Preservation!$H:$H,Preservation!$D:$D,'Pres Municipalities'!$A40,Preservation!$A:$A,'Pres Municipalities'!I$1)</f>
        <v>0</v>
      </c>
      <c r="J40" s="14">
        <f>SUMIFS(Preservation!$H:$H,Preservation!$D:$D,'Pres Municipalities'!$A40,Preservation!$A:$A,'Pres Municipalities'!J$1)</f>
        <v>0</v>
      </c>
      <c r="K40" s="14">
        <f>SUMIFS(Preservation!$H:$H,Preservation!$D:$D,'Pres Municipalities'!$A40,Preservation!$A:$A,'Pres Municipalities'!K$1)</f>
        <v>0</v>
      </c>
      <c r="L40" s="34">
        <f t="shared" si="0"/>
        <v>0</v>
      </c>
      <c r="M40" s="25">
        <f t="shared" si="1"/>
        <v>0</v>
      </c>
      <c r="N40" s="35" t="str">
        <f>IF($L40&lt;&gt;0, SUMIFS(Preservation!$H:$H,Preservation!$D:$D,'Pres Municipalities'!$A40,Preservation!$E:$E,"Rental")/$L40,"N/A")</f>
        <v>N/A</v>
      </c>
      <c r="O40" s="35" t="str">
        <f>IF($L40&lt;&gt;0, SUMIFS(Preservation!$H:$H,Preservation!$D:$D,'Pres Municipalities'!$A40,Preservation!$E:$E,"Homeownership")/$L40,"N/A")</f>
        <v>N/A</v>
      </c>
      <c r="P40" s="56" t="str">
        <f>IF(_xlfn.MINIFS(Preservation!$K:$K,Preservation!$D:$D,'Pres Municipalities'!$A40)=0,"N/A",_xlfn.MINIFS(Preservation!$K:$K,Preservation!$D:$D,'Pres Municipalities'!$A40))</f>
        <v>N/A</v>
      </c>
      <c r="Q40" s="60" t="str">
        <f>IF(_xlfn.MAXIFS(Preservation!$L:$L,Preservation!$D:$D,'Pres Municipalities'!$A40)=0,"N/A",_xlfn.MAXIFS(Preservation!$L:$L,Preservation!$D:$D,'Pres Municipalities'!$A40))</f>
        <v>N/A</v>
      </c>
      <c r="R40" s="54" t="str">
        <f>IF($L40=0,"N/A",SUMIFS(Preservation!$H:$H,Preservation!$D:$D,'Pres Municipalities'!$A40,Preservation!$K:$K,"&lt;=.3")/$L40)</f>
        <v>N/A</v>
      </c>
      <c r="S40" s="54" t="str">
        <f>IF($L40=0,"N/A",SUMIFS(Preservation!$H:$H,Preservation!$D:$D,'Pres Municipalities'!$A40,Preservation!$K:$K,"&lt;=.5")/$L40)</f>
        <v>N/A</v>
      </c>
      <c r="T40" s="54" t="str">
        <f>IF($L40=0,"N/A",SUMIFS(Preservation!$H:$H,Preservation!$D:$D,'Pres Municipalities'!$A40,Preservation!$K:$K,"&lt;=.8")/$L40)</f>
        <v>N/A</v>
      </c>
      <c r="U40" s="54" t="str">
        <f>IF($L40=0,"N/A",SUMIFS(Preservation!$H:$H,Preservation!$D:$D,'Pres Municipalities'!$A40,Preservation!$K:$K,"&lt;=1")/$L40)</f>
        <v>N/A</v>
      </c>
      <c r="V40" s="54" t="str">
        <f>IF($L40=0,"N/A",SUMIFS(Preservation!$H:$H,Preservation!$D:$D,'Pres Municipalities'!$A40,Preservation!$K:$K,"=1.2")/$L40)</f>
        <v>N/A</v>
      </c>
    </row>
    <row r="41" spans="1:22" ht="15" thickBot="1" x14ac:dyDescent="0.4">
      <c r="A41" s="65" t="s">
        <v>729</v>
      </c>
      <c r="B41" s="28">
        <f>SUM(B2:B40)</f>
        <v>0</v>
      </c>
      <c r="C41" s="28">
        <f t="shared" ref="C41:K41" si="2">SUM(C2:C40)</f>
        <v>0</v>
      </c>
      <c r="D41" s="28">
        <f t="shared" si="2"/>
        <v>0</v>
      </c>
      <c r="E41" s="28">
        <f t="shared" si="2"/>
        <v>0</v>
      </c>
      <c r="F41" s="28">
        <f t="shared" si="2"/>
        <v>0</v>
      </c>
      <c r="G41" s="28">
        <f t="shared" si="2"/>
        <v>444</v>
      </c>
      <c r="H41" s="28">
        <f t="shared" si="2"/>
        <v>686</v>
      </c>
      <c r="I41" s="28">
        <f>SUM(I2:I40)</f>
        <v>721</v>
      </c>
      <c r="J41" s="28">
        <f t="shared" si="2"/>
        <v>134</v>
      </c>
      <c r="K41" s="28">
        <f t="shared" si="2"/>
        <v>190</v>
      </c>
      <c r="L41" s="26">
        <f t="shared" si="0"/>
        <v>2175</v>
      </c>
      <c r="M41" s="76"/>
      <c r="N41" s="37">
        <f>IF($L41&lt;&gt;0, SUMIF(Preservation!$E:$E,"Rental",Preservation!$H:$H)/$L41,"N/A")</f>
        <v>0.9554022988505747</v>
      </c>
      <c r="O41" s="37">
        <f>IF($L41&lt;&gt;0, SUMIF(Preservation!$E:$E,"Homeownership",Preservation!$H:$H)/$L41,"N/A")</f>
        <v>0</v>
      </c>
      <c r="P41" s="66">
        <f>MIN(Preservation!K:K)</f>
        <v>0.3</v>
      </c>
      <c r="Q41" s="66">
        <f>MAX(Preservation!L:L)</f>
        <v>0.8</v>
      </c>
      <c r="R41" s="54">
        <f>SUMIFS(Preservation!$H:$H,Preservation!$K:$K,"&lt;=.3")/$L41</f>
        <v>0.92505747126436777</v>
      </c>
      <c r="S41" s="54">
        <f>SUMIFS(Preservation!$H:$H,Preservation!$K:$K,"&lt;=.5")/$L41</f>
        <v>0.92505747126436777</v>
      </c>
      <c r="T41" s="54">
        <f>SUMIFS(Preservation!$H:$H,Preservation!$K:$K,"&lt;=.8")/$L41</f>
        <v>0.93793103448275861</v>
      </c>
      <c r="U41" s="54">
        <f>SUMIFS(Preservation!$H:$H,Preservation!$K:$K,"&lt;=1")/$L41</f>
        <v>0.93793103448275861</v>
      </c>
      <c r="V41" s="54">
        <f>SUMIFS(Preservation!$H:$H,Preservation!$K:$K,"=1.2")/$L41</f>
        <v>0</v>
      </c>
    </row>
    <row r="42" spans="1:22" ht="15" thickTop="1" x14ac:dyDescent="0.35"/>
  </sheetData>
  <conditionalFormatting sqref="N2:O41">
    <cfRule type="colorScale" priority="5">
      <colorScale>
        <cfvo type="min"/>
        <cfvo type="max"/>
        <color theme="0"/>
        <color theme="8" tint="0.39997558519241921"/>
      </colorScale>
    </cfRule>
  </conditionalFormatting>
  <conditionalFormatting sqref="P2:P40">
    <cfRule type="top10" dxfId="2" priority="4" bottom="1" rank="5"/>
  </conditionalFormatting>
  <conditionalFormatting sqref="Q2:Q19 Q21:Q40">
    <cfRule type="top10" dxfId="1" priority="3" rank="5"/>
  </conditionalFormatting>
  <conditionalFormatting sqref="Q20">
    <cfRule type="top10" dxfId="0" priority="1" rank="5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990869E058344A4546143B288597E" ma:contentTypeVersion="1" ma:contentTypeDescription="Create a new document." ma:contentTypeScope="" ma:versionID="8ac1a4ad2f2d5c7660f99c5504fa9d7b">
  <xsd:schema xmlns:xsd="http://www.w3.org/2001/XMLSchema" xmlns:xs="http://www.w3.org/2001/XMLSchema" xmlns:p="http://schemas.microsoft.com/office/2006/metadata/properties" xmlns:ns2="$ListId:commdocs;" xmlns:ns3="http://schemas.microsoft.com/sharepoint/v4" targetNamespace="http://schemas.microsoft.com/office/2006/metadata/properties" ma:root="true" ma:fieldsID="02d95687937d068b980139351c892b6d" ns2:_="" ns3:_="">
    <xsd:import namespace="$ListId:commdocs;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Grouping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commdocs;" elementFormDefault="qualified">
    <xsd:import namespace="http://schemas.microsoft.com/office/2006/documentManagement/types"/>
    <xsd:import namespace="http://schemas.microsoft.com/office/infopath/2007/PartnerControls"/>
    <xsd:element name="Grouping" ma:index="8" ma:displayName="Grouping" ma:default="Agenda" ma:description="Add a Grouping" ma:internalName="Grouping">
      <xsd:simpleType>
        <xsd:restriction base="dms:Text">
          <xsd:maxLength value="7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ing xmlns="$ListId:commdocs;">Agenda</Grouping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690F2AE6-D28C-4A88-867B-13B40C9F958C}"/>
</file>

<file path=customXml/itemProps2.xml><?xml version="1.0" encoding="utf-8"?>
<ds:datastoreItem xmlns:ds="http://schemas.openxmlformats.org/officeDocument/2006/customXml" ds:itemID="{980FC4DB-0E90-46D9-BB07-04ABE07935A9}"/>
</file>

<file path=customXml/itemProps3.xml><?xml version="1.0" encoding="utf-8"?>
<ds:datastoreItem xmlns:ds="http://schemas.openxmlformats.org/officeDocument/2006/customXml" ds:itemID="{A11F7235-3C3D-424F-BE76-B9E4BDEAE6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Developments</vt:lpstr>
      <vt:lpstr>Preservation</vt:lpstr>
      <vt:lpstr>ND Municipalities</vt:lpstr>
      <vt:lpstr>Pres Municipalities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Ethier</dc:creator>
  <cp:lastModifiedBy>Amy Rainone</cp:lastModifiedBy>
  <dcterms:created xsi:type="dcterms:W3CDTF">2021-09-15T14:17:41Z</dcterms:created>
  <dcterms:modified xsi:type="dcterms:W3CDTF">2021-10-21T15:13:56Z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0x010100C7F990869E058344A4546143B288597E</vt:lpwstr>
  </property>
</Properties>
</file>